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Operações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 ##0,00 &quot;€&quot;;[Red]-# ##0,00 &quot;€&quot;"/>
    <numFmt numFmtId="165" formatCode="d/m/yyyy"/>
    <numFmt numFmtId="166" formatCode="0,000000"/>
    <numFmt numFmtId="167" formatCode="0,00%;[Red]-0,00%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FFFFFF"/>
      <sz val="10"/>
    </font>
    <font>
      <name val="Aptos"/>
      <b val="1"/>
      <color rgb="001F2937"/>
      <sz val="10"/>
    </font>
    <font>
      <name val="Aptos"/>
      <b val="1"/>
      <color rgb="00FFFFFF"/>
      <sz val="10"/>
    </font>
    <font>
      <name val="Aptos"/>
      <color rgb="001F2937"/>
      <sz val="10"/>
    </font>
    <font>
      <name val="Aptos"/>
      <i val="1"/>
      <color rgb="007F6000"/>
      <sz val="10"/>
    </font>
    <font>
      <name val="Aptos"/>
      <b val="1"/>
      <color rgb="00FFFFFF"/>
      <sz val="11"/>
    </font>
  </fonts>
  <fills count="13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D9EAF7"/>
      </patternFill>
    </fill>
    <fill>
      <patternFill patternType="solid">
        <fgColor rgb="00DDEEDB"/>
      </patternFill>
    </fill>
    <fill>
      <patternFill patternType="solid">
        <fgColor rgb="00FFF3D6"/>
      </patternFill>
    </fill>
    <fill>
      <patternFill patternType="solid">
        <fgColor rgb="00F4CCCC"/>
      </patternFill>
    </fill>
    <fill>
      <patternFill patternType="solid">
        <fgColor rgb="00146B4A"/>
      </patternFill>
    </fill>
    <fill>
      <patternFill patternType="solid">
        <fgColor rgb="00F5F0E6"/>
      </patternFill>
    </fill>
    <fill>
      <patternFill patternType="solid">
        <fgColor rgb="00FFFFFF"/>
      </patternFill>
    </fill>
    <fill>
      <patternFill patternType="solid">
        <fgColor rgb="00FFF8E8"/>
      </patternFill>
    </fill>
    <fill>
      <patternFill patternType="solid">
        <fgColor rgb="00EAF4FB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1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left" vertical="center"/>
    </xf>
    <xf numFmtId="164" fontId="5" fillId="8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left" vertical="center"/>
    </xf>
    <xf numFmtId="164" fontId="5" fillId="9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top" wrapText="1"/>
    </xf>
    <xf numFmtId="0" fontId="6" fillId="5" borderId="0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center" vertical="center" wrapText="1"/>
    </xf>
    <xf numFmtId="1" fontId="5" fillId="5" borderId="1" applyAlignment="1" applyProtection="1" pivotButton="0" quotePrefix="0" xfId="0">
      <alignment horizontal="center" vertical="center"/>
      <protection locked="0" hidden="0"/>
    </xf>
    <xf numFmtId="0" fontId="5" fillId="5" borderId="1" applyAlignment="1" applyProtection="1" pivotButton="0" quotePrefix="0" xfId="0">
      <alignment horizontal="center" vertical="center"/>
      <protection locked="0" hidden="0"/>
    </xf>
    <xf numFmtId="165" fontId="5" fillId="5" borderId="1" applyAlignment="1" applyProtection="1" pivotButton="0" quotePrefix="0" xfId="0">
      <alignment horizontal="center" vertical="center"/>
      <protection locked="0" hidden="0"/>
    </xf>
    <xf numFmtId="166" fontId="5" fillId="5" borderId="1" applyAlignment="1" applyProtection="1" pivotButton="0" quotePrefix="0" xfId="0">
      <alignment horizontal="center" vertical="center"/>
      <protection locked="0" hidden="0"/>
    </xf>
    <xf numFmtId="164" fontId="5" fillId="3" borderId="1" applyAlignment="1" pivotButton="0" quotePrefix="0" xfId="0">
      <alignment horizontal="center" vertical="center"/>
    </xf>
    <xf numFmtId="164" fontId="5" fillId="5" borderId="1" applyAlignment="1" applyProtection="1" pivotButton="0" quotePrefix="0" xfId="0">
      <alignment horizontal="center" vertical="center"/>
      <protection locked="0" hidden="0"/>
    </xf>
    <xf numFmtId="167" fontId="5" fillId="3" borderId="1" applyAlignment="1" pivotButton="0" quotePrefix="0" xfId="0">
      <alignment horizontal="center" vertical="center"/>
    </xf>
    <xf numFmtId="166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1" fontId="5" fillId="3" borderId="1" applyAlignment="1" pivotButton="0" quotePrefix="0" xfId="0">
      <alignment horizontal="center" vertical="center"/>
    </xf>
    <xf numFmtId="0" fontId="5" fillId="5" borderId="1" applyAlignment="1" applyProtection="1" pivotButton="0" quotePrefix="0" xfId="0">
      <alignment horizontal="left" vertical="top" wrapText="1"/>
      <protection locked="0" hidden="0"/>
    </xf>
    <xf numFmtId="1" fontId="5" fillId="10" borderId="1" applyAlignment="1" applyProtection="1" pivotButton="0" quotePrefix="0" xfId="0">
      <alignment horizontal="center" vertical="center"/>
      <protection locked="0" hidden="0"/>
    </xf>
    <xf numFmtId="0" fontId="5" fillId="10" borderId="1" applyAlignment="1" applyProtection="1" pivotButton="0" quotePrefix="0" xfId="0">
      <alignment horizontal="center" vertical="center"/>
      <protection locked="0" hidden="0"/>
    </xf>
    <xf numFmtId="165" fontId="5" fillId="10" borderId="1" applyAlignment="1" applyProtection="1" pivotButton="0" quotePrefix="0" xfId="0">
      <alignment horizontal="center" vertical="center"/>
      <protection locked="0" hidden="0"/>
    </xf>
    <xf numFmtId="166" fontId="5" fillId="10" borderId="1" applyAlignment="1" applyProtection="1" pivotButton="0" quotePrefix="0" xfId="0">
      <alignment horizontal="center" vertical="center"/>
      <protection locked="0" hidden="0"/>
    </xf>
    <xf numFmtId="164" fontId="5" fillId="11" borderId="1" applyAlignment="1" pivotButton="0" quotePrefix="0" xfId="0">
      <alignment horizontal="center" vertical="center"/>
    </xf>
    <xf numFmtId="164" fontId="5" fillId="10" borderId="1" applyAlignment="1" applyProtection="1" pivotButton="0" quotePrefix="0" xfId="0">
      <alignment horizontal="center" vertical="center"/>
      <protection locked="0" hidden="0"/>
    </xf>
    <xf numFmtId="167" fontId="5" fillId="11" borderId="1" applyAlignment="1" pivotButton="0" quotePrefix="0" xfId="0">
      <alignment horizontal="center" vertical="center"/>
    </xf>
    <xf numFmtId="166" fontId="5" fillId="11" borderId="1" applyAlignment="1" pivotButton="0" quotePrefix="0" xfId="0">
      <alignment horizontal="center" vertical="center"/>
    </xf>
    <xf numFmtId="0" fontId="5" fillId="11" borderId="1" applyAlignment="1" pivotButton="0" quotePrefix="0" xfId="0">
      <alignment horizontal="center" vertical="center"/>
    </xf>
    <xf numFmtId="1" fontId="5" fillId="11" borderId="1" applyAlignment="1" pivotButton="0" quotePrefix="0" xfId="0">
      <alignment horizontal="center" vertical="center"/>
    </xf>
    <xf numFmtId="0" fontId="5" fillId="10" borderId="1" applyAlignment="1" applyProtection="1" pivotButton="0" quotePrefix="0" xfId="0">
      <alignment horizontal="left" vertical="top" wrapText="1"/>
      <protection locked="0" hidden="0"/>
    </xf>
    <xf numFmtId="0" fontId="5" fillId="3" borderId="1" applyAlignment="1" pivotButton="0" quotePrefix="0" xfId="0">
      <alignment horizontal="left" vertical="top" wrapText="1"/>
    </xf>
    <xf numFmtId="1" fontId="5" fillId="5" borderId="1" applyAlignment="1" applyProtection="1" pivotButton="0" quotePrefix="0" xfId="0">
      <alignment horizontal="left" vertical="top" wrapText="1"/>
      <protection locked="0" hidden="0"/>
    </xf>
    <xf numFmtId="0" fontId="5" fillId="9" borderId="1" applyAlignment="1" pivotButton="0" quotePrefix="0" xfId="0">
      <alignment horizontal="left" vertical="top" wrapText="1"/>
    </xf>
    <xf numFmtId="0" fontId="5" fillId="9" borderId="1" applyAlignment="1" pivotButton="0" quotePrefix="0" xfId="0">
      <alignment horizontal="center" vertical="center"/>
    </xf>
    <xf numFmtId="167" fontId="5" fillId="5" borderId="1" applyAlignment="1" applyProtection="1" pivotButton="0" quotePrefix="0" xfId="0">
      <alignment horizontal="left" vertical="top" wrapText="1"/>
      <protection locked="0" hidden="0"/>
    </xf>
    <xf numFmtId="165" fontId="5" fillId="5" borderId="1" applyAlignment="1" applyProtection="1" pivotButton="0" quotePrefix="0" xfId="0">
      <alignment horizontal="left" vertical="top" wrapText="1"/>
      <protection locked="0" hidden="0"/>
    </xf>
    <xf numFmtId="0" fontId="3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/>
    </xf>
    <xf numFmtId="0" fontId="5" fillId="8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3" fillId="12" borderId="1" applyAlignment="1" pivotButton="0" quotePrefix="0" xfId="0">
      <alignment horizontal="left" vertical="top" wrapText="1"/>
    </xf>
    <xf numFmtId="0" fontId="5" fillId="12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name val="Aptos"/>
        <b val="1"/>
        <color rgb="009C0006"/>
        <sz val="10"/>
      </font>
      <fill>
        <patternFill patternType="solid">
          <fgColor rgb="00F4CCCC"/>
        </patternFill>
      </fill>
    </dxf>
    <dxf>
      <font>
        <name val="Aptos"/>
        <b val="1"/>
        <color rgb="00146B4A"/>
        <sz val="10"/>
      </font>
      <fill>
        <patternFill patternType="solid">
          <fgColor rgb="00DDEEDB"/>
        </patternFill>
      </fill>
    </dxf>
    <dxf>
      <font>
        <name val="Aptos"/>
        <b val="1"/>
        <color rgb="007F6000"/>
        <sz val="10"/>
      </font>
      <fill>
        <patternFill patternType="solid">
          <fgColor rgb="00FFF3D6"/>
        </patternFill>
      </fill>
    </dxf>
    <dxf>
      <font>
        <name val="Aptos"/>
        <b val="1"/>
        <color rgb="007F6000"/>
        <sz val="10"/>
      </font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Resultado económico mensal válido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'Painel'!B13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solidFill>
                <a:srgbClr val="146B4A"/>
              </a:solidFill>
              <a:prstDash val="solid"/>
            </a:ln>
          </spPr>
          <cat>
            <numRef>
              <f>'Painel'!$A$14:$A$25</f>
            </numRef>
          </cat>
          <val>
            <numRef>
              <f>'Painel'!$B$14:$B$25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numFmt formatCode="# ##0,00 &quot;€&quot;;[Red]-# ##0,00 &quot;€&quot;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54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OperationsTable" displayName="OperationsTable" ref="A5:X105" headerRowCount="1">
  <autoFilter ref="A5:X105"/>
  <tableColumns count="24">
    <tableColumn id="1" name="N.º da linha"/>
    <tableColumn id="2" name="Referência da transação"/>
    <tableColumn id="3" name="Data da operação"/>
    <tableColumn id="4" name="Tipo de operação"/>
    <tableColumn id="5" name="Ativo"/>
    <tableColumn id="6" name="ISIN ou ticker"/>
    <tableColumn id="7" name="Intermediário financeiro"/>
    <tableColumn id="8" name="Moeda original"/>
    <tableColumn id="9" name="Quantidade"/>
    <tableColumn id="10" name="Preço unitário na moeda original"/>
    <tableColumn id="11" name="Câmbio aplicado, EUR por unidade de moeda"/>
    <tableColumn id="12" name="Valor bruto em EUR"/>
    <tableColumn id="13" name="Encargos em EUR"/>
    <tableColumn id="14" name="N.º da linha de compra associada"/>
    <tableColumn id="15" name="Quantidade atribuída à venda"/>
    <tableColumn id="16" name="Custo de aquisição atribuído em EUR"/>
    <tableColumn id="17" name="Valor líquido da venda em EUR"/>
    <tableColumn id="18" name="Resultado económico em EUR"/>
    <tableColumn id="19" name="Rentabilidade económica"/>
    <tableColumn id="20" name="Quantidade já atribuída ao lote"/>
    <tableColumn id="21" name="Saldo do lote"/>
    <tableColumn id="22" name="Estado de conciliação"/>
    <tableColumn id="23" name="Incluir no resumo"/>
    <tableColumn id="24" name="Observações ou referência documen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6" customWidth="1" min="2" max="2"/>
    <col width="4" customWidth="1" min="3" max="3"/>
    <col width="29" customWidth="1" min="4" max="4"/>
    <col width="18" customWidth="1" min="5" max="5"/>
    <col width="4" customWidth="1" min="6" max="6"/>
    <col width="27" customWidth="1" min="7" max="7"/>
    <col width="21" customWidth="1" min="8" max="8"/>
  </cols>
  <sheetData>
    <row r="1" ht="28" customHeight="1">
      <c r="A1" s="1" t="inlineStr">
        <is>
          <t>Mais-valias de ações — mapa de apoio ao IRS</t>
        </is>
      </c>
    </row>
    <row r="2" ht="34" customHeight="1">
      <c r="A2" s="2" t="inlineStr">
        <is>
          <t>Apuramento económico por associação manual de lotes. Confirmar regras, percentagens e enquadramento aplicáveis em fonte oficial.</t>
        </is>
      </c>
      <c r="B2" s="2" t="n"/>
      <c r="C2" s="2" t="n"/>
      <c r="D2" s="2" t="n"/>
      <c r="E2" s="2" t="n"/>
      <c r="F2" s="2" t="n"/>
      <c r="G2" s="2" t="n"/>
      <c r="H2" s="2" t="n"/>
    </row>
    <row r="3"/>
    <row r="4"/>
    <row r="5" ht="23" customHeight="1">
      <c r="A5" s="3" t="inlineStr">
        <is>
          <t>Registos no ano</t>
        </is>
      </c>
      <c r="B5" s="4">
        <f>IF('Parâmetros'!$B$4="","",IFERROR(COUNTIFS(Operações!$C$6:$C$105,"&gt;="&amp;DATE('Parâmetros'!$B$4,1,1),Operações!$C$6:$C$105,"&lt;"&amp;DATE('Parâmetros'!$B$4+1,1,1)),""))</f>
        <v/>
      </c>
      <c r="D5" s="3" t="inlineStr">
        <is>
          <t>Compras brutas registadas</t>
        </is>
      </c>
      <c r="E5" s="5">
        <f>IF('Parâmetros'!$B$4="","",IFERROR(SUMIFS(Operações!$L$6:$L$105,Operações!$D$6:$D$105,"Compra",Operações!$C$6:$C$105,"&gt;="&amp;DATE('Parâmetros'!$B$4,1,1),Operações!$C$6:$C$105,"&lt;"&amp;DATE('Parâmetros'!$B$4+1,1,1)),""))</f>
        <v/>
      </c>
      <c r="G5" s="3" t="inlineStr">
        <is>
          <t>Ganhos económicos válidos</t>
        </is>
      </c>
      <c r="H5" s="6">
        <f>IF('Parâmetros'!$B$4="","",IFERROR(SUMIFS(Operações!$R$6:$R$105,Operações!$W$6:$W$105,1,Operações!$R$6:$R$105,"&gt;0",Operações!$C$6:$C$105,"&gt;="&amp;DATE('Parâmetros'!$B$4,1,1),Operações!$C$6:$C$105,"&lt;"&amp;DATE('Parâmetros'!$B$4+1,1,1)),""))</f>
        <v/>
      </c>
    </row>
    <row r="6" ht="23" customHeight="1">
      <c r="A6" s="3" t="inlineStr">
        <is>
          <t>Compras registadas</t>
        </is>
      </c>
      <c r="B6" s="4">
        <f>IF('Parâmetros'!$B$4="","",IFERROR(COUNTIFS(Operações!$D$6:$D$105,"Compra",Operações!$C$6:$C$105,"&gt;="&amp;DATE('Parâmetros'!$B$4,1,1),Operações!$C$6:$C$105,"&lt;"&amp;DATE('Parâmetros'!$B$4+1,1,1)),""))</f>
        <v/>
      </c>
      <c r="D6" s="3" t="inlineStr">
        <is>
          <t>Valor líquido das vendas válidas</t>
        </is>
      </c>
      <c r="E6" s="5">
        <f>IF('Parâmetros'!$B$4="","",IFERROR(SUMIFS(Operações!$Q$6:$Q$105,Operações!$W$6:$W$105,1,Operações!$C$6:$C$105,"&gt;="&amp;DATE('Parâmetros'!$B$4,1,1),Operações!$C$6:$C$105,"&lt;"&amp;DATE('Parâmetros'!$B$4+1,1,1)),""))</f>
        <v/>
      </c>
      <c r="G6" s="3" t="inlineStr">
        <is>
          <t>Perdas económicas válidas</t>
        </is>
      </c>
      <c r="H6" s="7">
        <f>IF('Parâmetros'!$B$4="","",IFERROR(SUMIFS(Operações!$R$6:$R$105,Operações!$W$6:$W$105,1,Operações!$R$6:$R$105,"&lt;0",Operações!$C$6:$C$105,"&gt;="&amp;DATE('Parâmetros'!$B$4,1,1),Operações!$C$6:$C$105,"&lt;"&amp;DATE('Parâmetros'!$B$4+1,1,1)),""))</f>
        <v/>
      </c>
    </row>
    <row r="7" ht="23" customHeight="1">
      <c r="A7" s="3" t="inlineStr">
        <is>
          <t>Vendas registadas</t>
        </is>
      </c>
      <c r="B7" s="4">
        <f>IF('Parâmetros'!$B$4="","",IFERROR(COUNTIFS(Operações!$D$6:$D$105,"Venda",Operações!$C$6:$C$105,"&gt;="&amp;DATE('Parâmetros'!$B$4,1,1),Operações!$C$6:$C$105,"&lt;"&amp;DATE('Parâmetros'!$B$4+1,1,1)),""))</f>
        <v/>
      </c>
      <c r="D7" s="3" t="inlineStr">
        <is>
          <t>Custo de aquisição atribuído</t>
        </is>
      </c>
      <c r="E7" s="5">
        <f>IF('Parâmetros'!$B$4="","",IFERROR(SUMIFS(Operações!$P$6:$P$105,Operações!$W$6:$W$105,1,Operações!$C$6:$C$105,"&gt;="&amp;DATE('Parâmetros'!$B$4,1,1),Operações!$C$6:$C$105,"&lt;"&amp;DATE('Parâmetros'!$B$4+1,1,1)),""))</f>
        <v/>
      </c>
      <c r="G7" s="3" t="inlineStr">
        <is>
          <t>Diferença de controlo</t>
        </is>
      </c>
      <c r="H7" s="5">
        <f>IF(E8="","",IFERROR(E8-(H5+H6),""))</f>
        <v/>
      </c>
    </row>
    <row r="8" ht="23" customHeight="1">
      <c r="A8" s="3" t="inlineStr">
        <is>
          <t>Vendas incluídas no resumo</t>
        </is>
      </c>
      <c r="B8" s="4">
        <f>IF('Parâmetros'!$B$4="","",IFERROR(SUMIFS(Operações!$W$6:$W$105,Operações!$C$6:$C$105,"&gt;="&amp;DATE('Parâmetros'!$B$4,1,1),Operações!$C$6:$C$105,"&lt;"&amp;DATE('Parâmetros'!$B$4+1,1,1)),""))</f>
        <v/>
      </c>
      <c r="D8" s="3" t="inlineStr">
        <is>
          <t>Resultado económico líquido</t>
        </is>
      </c>
      <c r="E8" s="6">
        <f>IF('Parâmetros'!$B$4="","",IFERROR(SUMIFS(Operações!$R$6:$R$105,Operações!$W$6:$W$105,1,Operações!$C$6:$C$105,"&gt;="&amp;DATE('Parâmetros'!$B$4,1,1),Operações!$C$6:$C$105,"&lt;"&amp;DATE('Parâmetros'!$B$4+1,1,1)),""))</f>
        <v/>
      </c>
      <c r="G8" s="3" t="inlineStr">
        <is>
          <t>Vendas excluídas do resumo</t>
        </is>
      </c>
      <c r="H8" s="4">
        <f>IF('Parâmetros'!$B$4="","",IFERROR(COUNTIFS(Operações!$D$6:$D$105,"Venda",Operações!$W$6:$W$105,0,Operações!$C$6:$C$105,"&gt;="&amp;DATE('Parâmetros'!$B$4,1,1),Operações!$C$6:$C$105,"&lt;"&amp;DATE('Parâmetros'!$B$4+1,1,1)),""))</f>
        <v/>
      </c>
    </row>
    <row r="9" ht="23" customHeight="1">
      <c r="A9" s="3" t="inlineStr">
        <is>
          <t>Linhas com alerta</t>
        </is>
      </c>
      <c r="B9" s="4">
        <f>IF('Parâmetros'!$B$4="","",IFERROR(COUNTIFS(Operações!$A$6:$A$105,"&gt;0",Operações!$C$6:$C$105,"&gt;="&amp;DATE('Parâmetros'!$B$4,1,1),Operações!$C$6:$C$105,"&lt;"&amp;DATE('Parâmetros'!$B$4+1,1,1),Operações!$V$6:$V$105,"&lt;&gt;OK"),""))</f>
        <v/>
      </c>
      <c r="D9" s="3" t="inlineStr">
        <is>
          <t>Estimativa de simulação</t>
        </is>
      </c>
      <c r="E9" s="8">
        <f>IF(OR('Parâmetros'!$B$5="",'Parâmetros'!$B$6="",E8=""),"",IFERROR(MAX(0,E8)*'Parâmetros'!$B$5*'Parâmetros'!$B$6,""))</f>
        <v/>
      </c>
      <c r="G9" s="3" t="inlineStr">
        <is>
          <t>Estado da simulação</t>
        </is>
      </c>
      <c r="H9" s="9">
        <f>IF(OR('Parâmetros'!$B$5="",'Parâmetros'!$B$6=""),"Parâmetros por preencher","Simulação ativa")</f>
        <v/>
      </c>
    </row>
    <row r="10">
      <c r="E10">
        <f>""</f>
        <v/>
      </c>
      <c r="H10">
        <f>""</f>
        <v/>
      </c>
    </row>
    <row r="11">
      <c r="E11">
        <f>""</f>
        <v/>
      </c>
      <c r="H11">
        <f>""</f>
        <v/>
      </c>
    </row>
    <row r="12">
      <c r="E12">
        <f>""</f>
        <v/>
      </c>
      <c r="H12">
        <f>""</f>
        <v/>
      </c>
    </row>
    <row r="13">
      <c r="A13" s="10" t="inlineStr">
        <is>
          <t>Mês</t>
        </is>
      </c>
      <c r="B13" s="10" t="inlineStr">
        <is>
          <t>Resultado económico válido</t>
        </is>
      </c>
      <c r="E13">
        <f>""</f>
        <v/>
      </c>
      <c r="H13">
        <f>""</f>
        <v/>
      </c>
    </row>
    <row r="14">
      <c r="A14" s="11" t="inlineStr">
        <is>
          <t>Janeiro</t>
        </is>
      </c>
      <c r="B14" s="12">
        <f>IF('Parâmetros'!$B$4="","",IFERROR(SUMIFS(Operações!$R$6:$R$105,Operações!$W$6:$W$105,1,Operações!$C$6:$C$105,"&gt;="&amp;DATE('Parâmetros'!$B$4,1,1),Operações!$C$6:$C$105,"&lt;"&amp;DATE('Parâmetros'!$B$4,2,1)),""))</f>
        <v/>
      </c>
      <c r="E14">
        <f>""</f>
        <v/>
      </c>
      <c r="H14">
        <f>""</f>
        <v/>
      </c>
    </row>
    <row r="15">
      <c r="A15" s="13" t="inlineStr">
        <is>
          <t>Fevereiro</t>
        </is>
      </c>
      <c r="B15" s="14">
        <f>IF('Parâmetros'!$B$4="","",IFERROR(SUMIFS(Operações!$R$6:$R$105,Operações!$W$6:$W$105,1,Operações!$C$6:$C$105,"&gt;="&amp;DATE('Parâmetros'!$B$4,2,1),Operações!$C$6:$C$105,"&lt;"&amp;DATE('Parâmetros'!$B$4,3,1)),""))</f>
        <v/>
      </c>
      <c r="E15">
        <f>""</f>
        <v/>
      </c>
      <c r="H15">
        <f>""</f>
        <v/>
      </c>
    </row>
    <row r="16">
      <c r="A16" s="11" t="inlineStr">
        <is>
          <t>Março</t>
        </is>
      </c>
      <c r="B16" s="12">
        <f>IF('Parâmetros'!$B$4="","",IFERROR(SUMIFS(Operações!$R$6:$R$105,Operações!$W$6:$W$105,1,Operações!$C$6:$C$105,"&gt;="&amp;DATE('Parâmetros'!$B$4,3,1),Operações!$C$6:$C$105,"&lt;"&amp;DATE('Parâmetros'!$B$4,4,1)),""))</f>
        <v/>
      </c>
      <c r="E16">
        <f>""</f>
        <v/>
      </c>
      <c r="H16">
        <f>""</f>
        <v/>
      </c>
    </row>
    <row r="17">
      <c r="A17" s="13" t="inlineStr">
        <is>
          <t>Abril</t>
        </is>
      </c>
      <c r="B17" s="14">
        <f>IF('Parâmetros'!$B$4="","",IFERROR(SUMIFS(Operações!$R$6:$R$105,Operações!$W$6:$W$105,1,Operações!$C$6:$C$105,"&gt;="&amp;DATE('Parâmetros'!$B$4,4,1),Operações!$C$6:$C$105,"&lt;"&amp;DATE('Parâmetros'!$B$4,5,1)),""))</f>
        <v/>
      </c>
      <c r="E17">
        <f>""</f>
        <v/>
      </c>
      <c r="H17">
        <f>""</f>
        <v/>
      </c>
    </row>
    <row r="18">
      <c r="A18" s="11" t="inlineStr">
        <is>
          <t>Maio</t>
        </is>
      </c>
      <c r="B18" s="12">
        <f>IF('Parâmetros'!$B$4="","",IFERROR(SUMIFS(Operações!$R$6:$R$105,Operações!$W$6:$W$105,1,Operações!$C$6:$C$105,"&gt;="&amp;DATE('Parâmetros'!$B$4,5,1),Operações!$C$6:$C$105,"&lt;"&amp;DATE('Parâmetros'!$B$4,6,1)),""))</f>
        <v/>
      </c>
      <c r="E18">
        <f>""</f>
        <v/>
      </c>
      <c r="H18">
        <f>""</f>
        <v/>
      </c>
    </row>
    <row r="19">
      <c r="A19" s="13" t="inlineStr">
        <is>
          <t>Junho</t>
        </is>
      </c>
      <c r="B19" s="14">
        <f>IF('Parâmetros'!$B$4="","",IFERROR(SUMIFS(Operações!$R$6:$R$105,Operações!$W$6:$W$105,1,Operações!$C$6:$C$105,"&gt;="&amp;DATE('Parâmetros'!$B$4,6,1),Operações!$C$6:$C$105,"&lt;"&amp;DATE('Parâmetros'!$B$4,7,1)),""))</f>
        <v/>
      </c>
      <c r="E19">
        <f>""</f>
        <v/>
      </c>
      <c r="H19">
        <f>""</f>
        <v/>
      </c>
    </row>
    <row r="20">
      <c r="A20" s="11" t="inlineStr">
        <is>
          <t>Julho</t>
        </is>
      </c>
      <c r="B20" s="12">
        <f>IF('Parâmetros'!$B$4="","",IFERROR(SUMIFS(Operações!$R$6:$R$105,Operações!$W$6:$W$105,1,Operações!$C$6:$C$105,"&gt;="&amp;DATE('Parâmetros'!$B$4,7,1),Operações!$C$6:$C$105,"&lt;"&amp;DATE('Parâmetros'!$B$4,8,1)),""))</f>
        <v/>
      </c>
      <c r="E20">
        <f>""</f>
        <v/>
      </c>
      <c r="H20">
        <f>""</f>
        <v/>
      </c>
    </row>
    <row r="21">
      <c r="A21" s="13" t="inlineStr">
        <is>
          <t>Agosto</t>
        </is>
      </c>
      <c r="B21" s="14">
        <f>IF('Parâmetros'!$B$4="","",IFERROR(SUMIFS(Operações!$R$6:$R$105,Operações!$W$6:$W$105,1,Operações!$C$6:$C$105,"&gt;="&amp;DATE('Parâmetros'!$B$4,8,1),Operações!$C$6:$C$105,"&lt;"&amp;DATE('Parâmetros'!$B$4,9,1)),""))</f>
        <v/>
      </c>
      <c r="E21">
        <f>""</f>
        <v/>
      </c>
      <c r="H21">
        <f>""</f>
        <v/>
      </c>
    </row>
    <row r="22">
      <c r="A22" s="11" t="inlineStr">
        <is>
          <t>Setembro</t>
        </is>
      </c>
      <c r="B22" s="12">
        <f>IF('Parâmetros'!$B$4="","",IFERROR(SUMIFS(Operações!$R$6:$R$105,Operações!$W$6:$W$105,1,Operações!$C$6:$C$105,"&gt;="&amp;DATE('Parâmetros'!$B$4,9,1),Operações!$C$6:$C$105,"&lt;"&amp;DATE('Parâmetros'!$B$4,10,1)),""))</f>
        <v/>
      </c>
      <c r="E22">
        <f>""</f>
        <v/>
      </c>
      <c r="H22">
        <f>""</f>
        <v/>
      </c>
    </row>
    <row r="23">
      <c r="A23" s="13" t="inlineStr">
        <is>
          <t>Outubro</t>
        </is>
      </c>
      <c r="B23" s="14">
        <f>IF('Parâmetros'!$B$4="","",IFERROR(SUMIFS(Operações!$R$6:$R$105,Operações!$W$6:$W$105,1,Operações!$C$6:$C$105,"&gt;="&amp;DATE('Parâmetros'!$B$4,10,1),Operações!$C$6:$C$105,"&lt;"&amp;DATE('Parâmetros'!$B$4,11,1)),""))</f>
        <v/>
      </c>
      <c r="E23">
        <f>""</f>
        <v/>
      </c>
      <c r="H23">
        <f>""</f>
        <v/>
      </c>
    </row>
    <row r="24">
      <c r="A24" s="11" t="inlineStr">
        <is>
          <t>Novembro</t>
        </is>
      </c>
      <c r="B24" s="12">
        <f>IF('Parâmetros'!$B$4="","",IFERROR(SUMIFS(Operações!$R$6:$R$105,Operações!$W$6:$W$105,1,Operações!$C$6:$C$105,"&gt;="&amp;DATE('Parâmetros'!$B$4,11,1),Operações!$C$6:$C$105,"&lt;"&amp;DATE('Parâmetros'!$B$4,12,1)),""))</f>
        <v/>
      </c>
      <c r="E24">
        <f>""</f>
        <v/>
      </c>
      <c r="H24">
        <f>""</f>
        <v/>
      </c>
    </row>
    <row r="25">
      <c r="A25" s="13" t="inlineStr">
        <is>
          <t>Dezembro</t>
        </is>
      </c>
      <c r="B25" s="14">
        <f>IF('Parâmetros'!$B$4="","",IFERROR(SUMIFS(Operações!$R$6:$R$105,Operações!$W$6:$W$105,1,Operações!$C$6:$C$105,"&gt;="&amp;DATE('Parâmetros'!$B$4,12,1),Operações!$C$6:$C$105,"&lt;"&amp;DATE('Parâmetros'!$B$4+1,1,1)),""))</f>
        <v/>
      </c>
      <c r="E25">
        <f>""</f>
        <v/>
      </c>
      <c r="H25">
        <f>""</f>
        <v/>
      </c>
    </row>
    <row r="26">
      <c r="B26">
        <f>""</f>
        <v/>
      </c>
      <c r="E26">
        <f>""</f>
        <v/>
      </c>
      <c r="H26">
        <f>""</f>
        <v/>
      </c>
    </row>
    <row r="27">
      <c r="B27">
        <f>""</f>
        <v/>
      </c>
      <c r="E27">
        <f>""</f>
        <v/>
      </c>
      <c r="H27">
        <f>""</f>
        <v/>
      </c>
    </row>
    <row r="28">
      <c r="B28">
        <f>""</f>
        <v/>
      </c>
      <c r="E28">
        <f>""</f>
        <v/>
      </c>
      <c r="H28">
        <f>""</f>
        <v/>
      </c>
    </row>
    <row r="29">
      <c r="B29">
        <f>""</f>
        <v/>
      </c>
      <c r="E29">
        <f>""</f>
        <v/>
      </c>
      <c r="H29">
        <f>""</f>
        <v/>
      </c>
    </row>
    <row r="30" ht="30" customHeight="1">
      <c r="A30" s="15" t="inlineStr">
        <is>
          <t>Nota: os valores do painel são apuramentos económicos de apoio. A inclusão no resumo depende do estado de conciliação da operação.</t>
        </is>
      </c>
      <c r="B30">
        <f>""</f>
        <v/>
      </c>
      <c r="E30">
        <f>""</f>
        <v/>
      </c>
      <c r="H30">
        <f>""</f>
        <v/>
      </c>
    </row>
    <row r="31">
      <c r="B31">
        <f>""</f>
        <v/>
      </c>
      <c r="E31">
        <f>""</f>
        <v/>
      </c>
      <c r="H31">
        <f>""</f>
        <v/>
      </c>
    </row>
    <row r="32">
      <c r="B32">
        <f>""</f>
        <v/>
      </c>
      <c r="E32">
        <f>""</f>
        <v/>
      </c>
      <c r="H32">
        <f>""</f>
        <v/>
      </c>
    </row>
    <row r="33">
      <c r="B33">
        <f>""</f>
        <v/>
      </c>
      <c r="E33">
        <f>""</f>
        <v/>
      </c>
      <c r="H33">
        <f>""</f>
        <v/>
      </c>
    </row>
    <row r="34">
      <c r="B34">
        <f>""</f>
        <v/>
      </c>
      <c r="E34">
        <f>""</f>
        <v/>
      </c>
      <c r="H34">
        <f>""</f>
        <v/>
      </c>
    </row>
    <row r="35">
      <c r="B35">
        <f>""</f>
        <v/>
      </c>
      <c r="E35">
        <f>""</f>
        <v/>
      </c>
      <c r="H35">
        <f>""</f>
        <v/>
      </c>
    </row>
    <row r="36">
      <c r="B36">
        <f>""</f>
        <v/>
      </c>
      <c r="E36">
        <f>""</f>
        <v/>
      </c>
      <c r="H36">
        <f>""</f>
        <v/>
      </c>
    </row>
    <row r="37">
      <c r="B37">
        <f>""</f>
        <v/>
      </c>
      <c r="E37">
        <f>""</f>
        <v/>
      </c>
      <c r="H37">
        <f>""</f>
        <v/>
      </c>
    </row>
    <row r="38">
      <c r="B38">
        <f>""</f>
        <v/>
      </c>
      <c r="E38">
        <f>""</f>
        <v/>
      </c>
      <c r="H38">
        <f>""</f>
        <v/>
      </c>
    </row>
    <row r="39">
      <c r="B39">
        <f>""</f>
        <v/>
      </c>
      <c r="E39">
        <f>""</f>
        <v/>
      </c>
      <c r="H39">
        <f>""</f>
        <v/>
      </c>
    </row>
    <row r="40">
      <c r="B40">
        <f>""</f>
        <v/>
      </c>
      <c r="E40">
        <f>""</f>
        <v/>
      </c>
      <c r="H40">
        <f>""</f>
        <v/>
      </c>
    </row>
    <row r="41">
      <c r="B41">
        <f>""</f>
        <v/>
      </c>
      <c r="E41">
        <f>""</f>
        <v/>
      </c>
      <c r="H41">
        <f>""</f>
        <v/>
      </c>
    </row>
    <row r="42">
      <c r="B42">
        <f>""</f>
        <v/>
      </c>
      <c r="E42">
        <f>""</f>
        <v/>
      </c>
      <c r="H42">
        <f>""</f>
        <v/>
      </c>
    </row>
    <row r="43">
      <c r="B43">
        <f>""</f>
        <v/>
      </c>
      <c r="E43">
        <f>""</f>
        <v/>
      </c>
      <c r="H43">
        <f>""</f>
        <v/>
      </c>
    </row>
    <row r="44">
      <c r="B44">
        <f>""</f>
        <v/>
      </c>
      <c r="E44">
        <f>""</f>
        <v/>
      </c>
      <c r="H44">
        <f>""</f>
        <v/>
      </c>
    </row>
    <row r="45">
      <c r="B45">
        <f>""</f>
        <v/>
      </c>
      <c r="E45">
        <f>""</f>
        <v/>
      </c>
      <c r="H45">
        <f>""</f>
        <v/>
      </c>
    </row>
    <row r="46">
      <c r="B46">
        <f>""</f>
        <v/>
      </c>
      <c r="E46">
        <f>""</f>
        <v/>
      </c>
      <c r="H46">
        <f>""</f>
        <v/>
      </c>
    </row>
    <row r="47">
      <c r="B47">
        <f>""</f>
        <v/>
      </c>
      <c r="E47">
        <f>""</f>
        <v/>
      </c>
      <c r="H47">
        <f>""</f>
        <v/>
      </c>
    </row>
    <row r="48">
      <c r="B48">
        <f>""</f>
        <v/>
      </c>
      <c r="E48">
        <f>""</f>
        <v/>
      </c>
      <c r="H48">
        <f>""</f>
        <v/>
      </c>
    </row>
    <row r="49">
      <c r="B49">
        <f>""</f>
        <v/>
      </c>
      <c r="E49">
        <f>""</f>
        <v/>
      </c>
      <c r="H49">
        <f>""</f>
        <v/>
      </c>
    </row>
    <row r="50">
      <c r="B50">
        <f>""</f>
        <v/>
      </c>
      <c r="E50">
        <f>""</f>
        <v/>
      </c>
      <c r="H50">
        <f>""</f>
        <v/>
      </c>
    </row>
    <row r="51">
      <c r="B51">
        <f>""</f>
        <v/>
      </c>
      <c r="E51">
        <f>""</f>
        <v/>
      </c>
      <c r="H51">
        <f>""</f>
        <v/>
      </c>
    </row>
    <row r="52">
      <c r="B52">
        <f>""</f>
        <v/>
      </c>
      <c r="E52">
        <f>""</f>
        <v/>
      </c>
      <c r="H52">
        <f>""</f>
        <v/>
      </c>
    </row>
    <row r="53">
      <c r="B53">
        <f>""</f>
        <v/>
      </c>
      <c r="E53">
        <f>""</f>
        <v/>
      </c>
      <c r="H53">
        <f>""</f>
        <v/>
      </c>
    </row>
    <row r="54">
      <c r="B54">
        <f>""</f>
        <v/>
      </c>
      <c r="E54">
        <f>""</f>
        <v/>
      </c>
      <c r="H54">
        <f>""</f>
        <v/>
      </c>
    </row>
    <row r="55">
      <c r="B55">
        <f>""</f>
        <v/>
      </c>
      <c r="E55">
        <f>""</f>
        <v/>
      </c>
      <c r="H55">
        <f>""</f>
        <v/>
      </c>
    </row>
    <row r="56">
      <c r="B56">
        <f>""</f>
        <v/>
      </c>
      <c r="E56">
        <f>""</f>
        <v/>
      </c>
      <c r="H56">
        <f>""</f>
        <v/>
      </c>
    </row>
    <row r="57">
      <c r="B57">
        <f>""</f>
        <v/>
      </c>
      <c r="E57">
        <f>""</f>
        <v/>
      </c>
      <c r="H57">
        <f>""</f>
        <v/>
      </c>
    </row>
    <row r="58">
      <c r="B58">
        <f>""</f>
        <v/>
      </c>
      <c r="E58">
        <f>""</f>
        <v/>
      </c>
      <c r="H58">
        <f>""</f>
        <v/>
      </c>
    </row>
    <row r="59">
      <c r="B59">
        <f>""</f>
        <v/>
      </c>
      <c r="E59">
        <f>""</f>
        <v/>
      </c>
      <c r="H59">
        <f>""</f>
        <v/>
      </c>
    </row>
    <row r="60">
      <c r="B60">
        <f>""</f>
        <v/>
      </c>
      <c r="E60">
        <f>""</f>
        <v/>
      </c>
      <c r="H60">
        <f>""</f>
        <v/>
      </c>
    </row>
    <row r="61">
      <c r="B61">
        <f>""</f>
        <v/>
      </c>
      <c r="E61">
        <f>""</f>
        <v/>
      </c>
      <c r="H61">
        <f>""</f>
        <v/>
      </c>
    </row>
    <row r="62">
      <c r="B62">
        <f>""</f>
        <v/>
      </c>
      <c r="E62">
        <f>""</f>
        <v/>
      </c>
      <c r="H62">
        <f>""</f>
        <v/>
      </c>
    </row>
    <row r="63">
      <c r="B63">
        <f>""</f>
        <v/>
      </c>
      <c r="E63">
        <f>""</f>
        <v/>
      </c>
      <c r="H63">
        <f>""</f>
        <v/>
      </c>
    </row>
    <row r="64">
      <c r="B64">
        <f>""</f>
        <v/>
      </c>
      <c r="E64">
        <f>""</f>
        <v/>
      </c>
      <c r="H64">
        <f>""</f>
        <v/>
      </c>
    </row>
    <row r="65">
      <c r="B65">
        <f>""</f>
        <v/>
      </c>
      <c r="E65">
        <f>""</f>
        <v/>
      </c>
      <c r="H65">
        <f>""</f>
        <v/>
      </c>
    </row>
    <row r="66">
      <c r="B66">
        <f>""</f>
        <v/>
      </c>
      <c r="E66">
        <f>""</f>
        <v/>
      </c>
      <c r="H66">
        <f>""</f>
        <v/>
      </c>
    </row>
    <row r="67">
      <c r="B67">
        <f>""</f>
        <v/>
      </c>
      <c r="E67">
        <f>""</f>
        <v/>
      </c>
      <c r="H67">
        <f>""</f>
        <v/>
      </c>
    </row>
    <row r="68">
      <c r="B68">
        <f>""</f>
        <v/>
      </c>
      <c r="E68">
        <f>""</f>
        <v/>
      </c>
      <c r="H68">
        <f>""</f>
        <v/>
      </c>
    </row>
    <row r="69">
      <c r="B69">
        <f>""</f>
        <v/>
      </c>
      <c r="E69">
        <f>""</f>
        <v/>
      </c>
      <c r="H69">
        <f>""</f>
        <v/>
      </c>
    </row>
    <row r="70">
      <c r="B70">
        <f>""</f>
        <v/>
      </c>
      <c r="E70">
        <f>""</f>
        <v/>
      </c>
      <c r="H70">
        <f>""</f>
        <v/>
      </c>
    </row>
    <row r="71">
      <c r="B71">
        <f>""</f>
        <v/>
      </c>
      <c r="E71">
        <f>""</f>
        <v/>
      </c>
      <c r="H71">
        <f>""</f>
        <v/>
      </c>
    </row>
    <row r="72">
      <c r="B72">
        <f>""</f>
        <v/>
      </c>
      <c r="E72">
        <f>""</f>
        <v/>
      </c>
      <c r="H72">
        <f>""</f>
        <v/>
      </c>
    </row>
    <row r="73">
      <c r="B73">
        <f>""</f>
        <v/>
      </c>
      <c r="E73">
        <f>""</f>
        <v/>
      </c>
      <c r="H73">
        <f>""</f>
        <v/>
      </c>
    </row>
    <row r="74">
      <c r="B74">
        <f>""</f>
        <v/>
      </c>
      <c r="E74">
        <f>""</f>
        <v/>
      </c>
      <c r="H74">
        <f>""</f>
        <v/>
      </c>
    </row>
    <row r="75">
      <c r="B75">
        <f>""</f>
        <v/>
      </c>
      <c r="E75">
        <f>""</f>
        <v/>
      </c>
      <c r="H75">
        <f>""</f>
        <v/>
      </c>
    </row>
    <row r="76">
      <c r="B76">
        <f>""</f>
        <v/>
      </c>
      <c r="E76">
        <f>""</f>
        <v/>
      </c>
      <c r="H76">
        <f>""</f>
        <v/>
      </c>
    </row>
    <row r="77">
      <c r="B77">
        <f>""</f>
        <v/>
      </c>
      <c r="E77">
        <f>""</f>
        <v/>
      </c>
      <c r="H77">
        <f>""</f>
        <v/>
      </c>
    </row>
    <row r="78">
      <c r="B78">
        <f>""</f>
        <v/>
      </c>
      <c r="E78">
        <f>""</f>
        <v/>
      </c>
      <c r="H78">
        <f>""</f>
        <v/>
      </c>
    </row>
    <row r="79">
      <c r="B79">
        <f>""</f>
        <v/>
      </c>
      <c r="E79">
        <f>""</f>
        <v/>
      </c>
      <c r="H79">
        <f>""</f>
        <v/>
      </c>
    </row>
    <row r="80">
      <c r="B80">
        <f>""</f>
        <v/>
      </c>
      <c r="E80">
        <f>""</f>
        <v/>
      </c>
      <c r="H80">
        <f>""</f>
        <v/>
      </c>
    </row>
    <row r="81">
      <c r="B81">
        <f>""</f>
        <v/>
      </c>
      <c r="E81">
        <f>""</f>
        <v/>
      </c>
      <c r="H81">
        <f>""</f>
        <v/>
      </c>
    </row>
    <row r="82">
      <c r="B82">
        <f>""</f>
        <v/>
      </c>
      <c r="E82">
        <f>""</f>
        <v/>
      </c>
      <c r="H82">
        <f>""</f>
        <v/>
      </c>
    </row>
    <row r="83">
      <c r="B83">
        <f>""</f>
        <v/>
      </c>
      <c r="E83">
        <f>""</f>
        <v/>
      </c>
      <c r="H83">
        <f>""</f>
        <v/>
      </c>
    </row>
    <row r="84">
      <c r="B84">
        <f>""</f>
        <v/>
      </c>
      <c r="E84">
        <f>""</f>
        <v/>
      </c>
      <c r="H84">
        <f>""</f>
        <v/>
      </c>
    </row>
    <row r="85">
      <c r="B85">
        <f>""</f>
        <v/>
      </c>
      <c r="E85">
        <f>""</f>
        <v/>
      </c>
      <c r="H85">
        <f>""</f>
        <v/>
      </c>
    </row>
    <row r="86">
      <c r="B86">
        <f>""</f>
        <v/>
      </c>
      <c r="E86">
        <f>""</f>
        <v/>
      </c>
      <c r="H86">
        <f>""</f>
        <v/>
      </c>
    </row>
    <row r="87">
      <c r="B87">
        <f>""</f>
        <v/>
      </c>
      <c r="E87">
        <f>""</f>
        <v/>
      </c>
      <c r="H87">
        <f>""</f>
        <v/>
      </c>
    </row>
    <row r="88">
      <c r="B88">
        <f>""</f>
        <v/>
      </c>
      <c r="E88">
        <f>""</f>
        <v/>
      </c>
      <c r="H88">
        <f>""</f>
        <v/>
      </c>
    </row>
    <row r="89">
      <c r="B89">
        <f>""</f>
        <v/>
      </c>
      <c r="E89">
        <f>""</f>
        <v/>
      </c>
      <c r="H89">
        <f>""</f>
        <v/>
      </c>
    </row>
    <row r="90">
      <c r="B90">
        <f>""</f>
        <v/>
      </c>
      <c r="E90">
        <f>""</f>
        <v/>
      </c>
      <c r="H90">
        <f>""</f>
        <v/>
      </c>
    </row>
    <row r="91">
      <c r="B91">
        <f>""</f>
        <v/>
      </c>
      <c r="E91">
        <f>""</f>
        <v/>
      </c>
      <c r="H91">
        <f>""</f>
        <v/>
      </c>
    </row>
    <row r="92">
      <c r="B92">
        <f>""</f>
        <v/>
      </c>
      <c r="E92">
        <f>""</f>
        <v/>
      </c>
      <c r="H92">
        <f>""</f>
        <v/>
      </c>
    </row>
    <row r="93">
      <c r="B93">
        <f>""</f>
        <v/>
      </c>
      <c r="E93">
        <f>""</f>
        <v/>
      </c>
      <c r="H93">
        <f>""</f>
        <v/>
      </c>
    </row>
    <row r="94">
      <c r="B94">
        <f>""</f>
        <v/>
      </c>
      <c r="E94">
        <f>""</f>
        <v/>
      </c>
      <c r="H94">
        <f>""</f>
        <v/>
      </c>
    </row>
    <row r="95">
      <c r="B95">
        <f>""</f>
        <v/>
      </c>
      <c r="E95">
        <f>""</f>
        <v/>
      </c>
      <c r="H95">
        <f>""</f>
        <v/>
      </c>
    </row>
    <row r="96">
      <c r="B96">
        <f>""</f>
        <v/>
      </c>
      <c r="E96">
        <f>""</f>
        <v/>
      </c>
      <c r="H96">
        <f>""</f>
        <v/>
      </c>
    </row>
    <row r="97">
      <c r="B97">
        <f>""</f>
        <v/>
      </c>
      <c r="E97">
        <f>""</f>
        <v/>
      </c>
      <c r="H97">
        <f>""</f>
        <v/>
      </c>
    </row>
    <row r="98">
      <c r="B98">
        <f>""</f>
        <v/>
      </c>
      <c r="E98">
        <f>""</f>
        <v/>
      </c>
      <c r="H98">
        <f>""</f>
        <v/>
      </c>
    </row>
    <row r="99">
      <c r="B99">
        <f>""</f>
        <v/>
      </c>
      <c r="E99">
        <f>""</f>
        <v/>
      </c>
      <c r="H99">
        <f>""</f>
        <v/>
      </c>
    </row>
    <row r="100">
      <c r="B100">
        <f>""</f>
        <v/>
      </c>
      <c r="E100">
        <f>""</f>
        <v/>
      </c>
      <c r="H100">
        <f>""</f>
        <v/>
      </c>
    </row>
    <row r="101">
      <c r="B101">
        <f>""</f>
        <v/>
      </c>
      <c r="E101">
        <f>""</f>
        <v/>
      </c>
      <c r="H101">
        <f>""</f>
        <v/>
      </c>
    </row>
  </sheetData>
  <mergeCells count="1">
    <mergeCell ref="A1:H1"/>
  </mergeCells>
  <conditionalFormatting sqref="B9">
    <cfRule type="expression" priority="1" dxfId="0">
      <formula>B9&gt;0</formula>
    </cfRule>
  </conditionalFormatting>
  <conditionalFormatting sqref="H7">
    <cfRule type="expression" priority="2" dxfId="1">
      <formula>AND(H7&lt;&gt;"",H7=0)</formula>
    </cfRule>
    <cfRule type="expression" priority="3" dxfId="0">
      <formula>AND(H7&lt;&gt;"",H7&lt;&gt;0)</formula>
    </cfRule>
  </conditionalFormatting>
  <conditionalFormatting sqref="H9">
    <cfRule type="expression" priority="4" dxfId="2">
      <formula>H9="Parâmetros por preencher"</formula>
    </cfRule>
    <cfRule type="expression" priority="5" dxfId="1">
      <formula>H9="Simulação ativa"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6" customWidth="1" min="4" max="4"/>
    <col width="17" customWidth="1" min="5" max="5"/>
    <col width="16" customWidth="1" min="6" max="6"/>
    <col width="24" customWidth="1" min="7" max="7"/>
    <col width="14" customWidth="1" min="8" max="8"/>
    <col width="13" customWidth="1" min="9" max="9"/>
    <col width="19" customWidth="1" min="10" max="10"/>
    <col width="21" customWidth="1" min="11" max="11"/>
    <col width="16" customWidth="1" min="12" max="12"/>
    <col width="14" customWidth="1" min="13" max="13"/>
    <col width="19" customWidth="1" min="14" max="14"/>
    <col width="18" customWidth="1" min="15" max="15"/>
    <col width="19" customWidth="1" min="16" max="16"/>
    <col width="18" customWidth="1" min="17" max="17"/>
    <col width="17" customWidth="1" min="18" max="18"/>
    <col width="15" customWidth="1" min="19" max="19"/>
    <col width="18" customWidth="1" min="20" max="20"/>
    <col width="14" customWidth="1" min="21" max="21"/>
    <col width="24" customWidth="1" min="22" max="22"/>
    <col width="15" customWidth="1" min="23" max="23"/>
    <col width="34" customWidth="1" min="24" max="24"/>
  </cols>
  <sheetData>
    <row r="1" ht="28" customHeight="1">
      <c r="A1" s="1" t="inlineStr">
        <is>
          <t>Registo e conciliação de operações sobre ações</t>
        </is>
      </c>
    </row>
    <row r="2" ht="24" customHeight="1">
      <c r="A2" s="2" t="inlineStr">
        <is>
          <t>Preencher apenas as células amarelas. As células azuis são calculadas e encontram-se protegidas.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</row>
    <row r="4" ht="32" customHeight="1">
      <c r="A4" s="16" t="inlineStr">
        <is>
          <t>Quando uma venda corresponde a mais do que uma compra, registe uma linha de venda por cada lote associado e reparta quantidade, encargos e valor da venda de forma consistente com o comprovativo.</t>
        </is>
      </c>
    </row>
    <row r="5" ht="42" customHeight="1">
      <c r="A5" s="17" t="inlineStr">
        <is>
          <t>N.º da linha</t>
        </is>
      </c>
      <c r="B5" s="17" t="inlineStr">
        <is>
          <t>Referência da transação</t>
        </is>
      </c>
      <c r="C5" s="17" t="inlineStr">
        <is>
          <t>Data da operação</t>
        </is>
      </c>
      <c r="D5" s="17" t="inlineStr">
        <is>
          <t>Tipo de operação</t>
        </is>
      </c>
      <c r="E5" s="17" t="inlineStr">
        <is>
          <t>Ativo</t>
        </is>
      </c>
      <c r="F5" s="17" t="inlineStr">
        <is>
          <t>ISIN ou ticker</t>
        </is>
      </c>
      <c r="G5" s="17" t="inlineStr">
        <is>
          <t>Intermediário financeiro</t>
        </is>
      </c>
      <c r="H5" s="17" t="inlineStr">
        <is>
          <t>Moeda original</t>
        </is>
      </c>
      <c r="I5" s="17" t="inlineStr">
        <is>
          <t>Quantidade</t>
        </is>
      </c>
      <c r="J5" s="17" t="inlineStr">
        <is>
          <t>Preço unitário na moeda original</t>
        </is>
      </c>
      <c r="K5" s="17" t="inlineStr">
        <is>
          <t>Câmbio aplicado, EUR por unidade de moeda</t>
        </is>
      </c>
      <c r="L5" s="17" t="inlineStr">
        <is>
          <t>Valor bruto em EUR</t>
        </is>
      </c>
      <c r="M5" s="17" t="inlineStr">
        <is>
          <t>Encargos em EUR</t>
        </is>
      </c>
      <c r="N5" s="17" t="inlineStr">
        <is>
          <t>N.º da linha de compra associada</t>
        </is>
      </c>
      <c r="O5" s="17" t="inlineStr">
        <is>
          <t>Quantidade atribuída à venda</t>
        </is>
      </c>
      <c r="P5" s="17" t="inlineStr">
        <is>
          <t>Custo de aquisição atribuído em EUR</t>
        </is>
      </c>
      <c r="Q5" s="17" t="inlineStr">
        <is>
          <t>Valor líquido da venda em EUR</t>
        </is>
      </c>
      <c r="R5" s="17" t="inlineStr">
        <is>
          <t>Resultado económico em EUR</t>
        </is>
      </c>
      <c r="S5" s="17" t="inlineStr">
        <is>
          <t>Rentabilidade económica</t>
        </is>
      </c>
      <c r="T5" s="17" t="inlineStr">
        <is>
          <t>Quantidade já atribuída ao lote</t>
        </is>
      </c>
      <c r="U5" s="17" t="inlineStr">
        <is>
          <t>Saldo do lote</t>
        </is>
      </c>
      <c r="V5" s="17" t="inlineStr">
        <is>
          <t>Estado de conciliação</t>
        </is>
      </c>
      <c r="W5" s="17" t="inlineStr">
        <is>
          <t>Incluir no resumo</t>
        </is>
      </c>
      <c r="X5" s="17" t="inlineStr">
        <is>
          <t>Observações ou referência documental</t>
        </is>
      </c>
    </row>
    <row r="6" ht="30" customHeight="1">
      <c r="A6" s="18" t="n">
        <v>1</v>
      </c>
      <c r="B6" s="19" t="inlineStr">
        <is>
          <t>C-2026-001</t>
        </is>
      </c>
      <c r="C6" s="20" t="n">
        <v>46037</v>
      </c>
      <c r="D6" s="19" t="inlineStr">
        <is>
          <t>Compra</t>
        </is>
      </c>
      <c r="E6" s="19" t="inlineStr">
        <is>
          <t>EDP</t>
        </is>
      </c>
      <c r="F6" s="19" t="inlineStr">
        <is>
          <t>PTEDP0AM0009</t>
        </is>
      </c>
      <c r="G6" s="19" t="inlineStr">
        <is>
          <t>Intermediário Exemplo</t>
        </is>
      </c>
      <c r="H6" s="19" t="inlineStr">
        <is>
          <t>EUR</t>
        </is>
      </c>
      <c r="I6" s="21" t="n">
        <v>120</v>
      </c>
      <c r="J6" s="21" t="n">
        <v>4.12</v>
      </c>
      <c r="K6" s="21" t="n">
        <v>1</v>
      </c>
      <c r="L6" s="22">
        <f>IF(A6="","",IFERROR(I6*J6*K6,""))</f>
        <v/>
      </c>
      <c r="M6" s="23" t="n">
        <v>2.95</v>
      </c>
      <c r="N6" s="19" t="n"/>
      <c r="O6" s="21" t="n"/>
      <c r="P6" s="22">
        <f>IF(A6="","",IF(D6="Venda",IFERROR(O6*(SUMIFS($L$6:$L$105,$A$6:$A$105,N6)+SUMIFS($M$6:$M$105,$A$6:$A$105,N6))/SUMIFS($I$6:$I$105,$A$6:$A$105,N6),""),""))</f>
        <v/>
      </c>
      <c r="Q6" s="22">
        <f>IF(A6="","",IF(D6="Venda",IFERROR(L6-M6,""),""))</f>
        <v/>
      </c>
      <c r="R6" s="22">
        <f>IF(A6="","",IF(D6="Venda",IFERROR(Q6-P6,""),""))</f>
        <v/>
      </c>
      <c r="S6" s="24">
        <f>IF(A6="","",IF(D6="Venda",IFERROR(R6/P6,""),""))</f>
        <v/>
      </c>
      <c r="T6" s="25">
        <f>IF(A6="","",IF(D6="Compra",IFERROR(SUMIFS($O$6:$O$105,$N$6:$N$105,A6),""),""))</f>
        <v/>
      </c>
      <c r="U6" s="25">
        <f>IF(A6="","",IF(D6="Compra",IFERROR(I6-T6,""),""))</f>
        <v/>
      </c>
      <c r="V6" s="26">
        <f>IF(A6="","",IF(D6="Compra",IF(OR(C6="",E6="",F6="",I6&lt;=0,J6&lt;=0,K6&lt;=0,M6&lt;0),"Rever dados",IF(T6&gt;I6,"Excesso atribuído","OK")),IF(D6="Venda",IF(OR(C6="",E6="",F6="",I6&lt;=0,J6&lt;=0,K6&lt;=0,M6&lt;0),"Rever dados",IF(OR(N6="",O6&lt;=0,P6=""),"Associar lote",IF(O6&lt;&gt;I6,"Quantidade não repartida",IF(COUNTIF($A$6:$A$105,N6)=0,"Referência inválida",IF(COUNTIFS($A$6:$A$105,N6,$D$6:$D$105,"Compra")=0,"Referência inválida",IF(COUNTIFS($A$6:$A$105,N6,$D$6:$D$105,"Compra",$F$6:$F$105,F6)=0,"Ativo diferente",IF(SUMIFS($C$6:$C$105,$A$6:$A$105,N6)&gt;C6,"Data a rever",IF(O6&gt;SUMIFS($I$6:$I$105,$A$6:$A$105,N6),"Quantidade acima do lote","OK")))))))),"Tipo inválido")))</f>
        <v/>
      </c>
      <c r="W6" s="27">
        <f>IF(A6="","",IF(AND(D6="Venda",V6="OK",SUMIFS($O$6:$O$105,$N$6:$N$105,N6)&lt;=SUMIFS($I$6:$I$105,$A$6:$A$105,N6)),1,0))</f>
        <v/>
      </c>
      <c r="X6" s="28" t="inlineStr">
        <is>
          <t>Compra inicial</t>
        </is>
      </c>
    </row>
    <row r="7" ht="30" customHeight="1">
      <c r="A7" s="29" t="n">
        <v>2</v>
      </c>
      <c r="B7" s="30" t="inlineStr">
        <is>
          <t>C-2026-002</t>
        </is>
      </c>
      <c r="C7" s="31" t="n">
        <v>46055</v>
      </c>
      <c r="D7" s="30" t="inlineStr">
        <is>
          <t>Compra</t>
        </is>
      </c>
      <c r="E7" s="30" t="inlineStr">
        <is>
          <t>Galp Energia</t>
        </is>
      </c>
      <c r="F7" s="30" t="inlineStr">
        <is>
          <t>PTGAL0AM0009</t>
        </is>
      </c>
      <c r="G7" s="30" t="inlineStr">
        <is>
          <t>Intermediário Exemplo</t>
        </is>
      </c>
      <c r="H7" s="30" t="inlineStr">
        <is>
          <t>EUR</t>
        </is>
      </c>
      <c r="I7" s="32" t="n">
        <v>60</v>
      </c>
      <c r="J7" s="32" t="n">
        <v>15.8</v>
      </c>
      <c r="K7" s="32" t="n">
        <v>1</v>
      </c>
      <c r="L7" s="33">
        <f>IF(A7="","",IFERROR(I7*J7*K7,""))</f>
        <v/>
      </c>
      <c r="M7" s="34" t="n">
        <v>3.25</v>
      </c>
      <c r="N7" s="30" t="n"/>
      <c r="O7" s="32" t="n"/>
      <c r="P7" s="33">
        <f>IF(A7="","",IF(D7="Venda",IFERROR(O7*(SUMIFS($L$6:$L$105,$A$6:$A$105,N7)+SUMIFS($M$6:$M$105,$A$6:$A$105,N7))/SUMIFS($I$6:$I$105,$A$6:$A$105,N7),""),""))</f>
        <v/>
      </c>
      <c r="Q7" s="33">
        <f>IF(A7="","",IF(D7="Venda",IFERROR(L7-M7,""),""))</f>
        <v/>
      </c>
      <c r="R7" s="33">
        <f>IF(A7="","",IF(D7="Venda",IFERROR(Q7-P7,""),""))</f>
        <v/>
      </c>
      <c r="S7" s="35">
        <f>IF(A7="","",IF(D7="Venda",IFERROR(R7/P7,""),""))</f>
        <v/>
      </c>
      <c r="T7" s="36">
        <f>IF(A7="","",IF(D7="Compra",IFERROR(SUMIFS($O$6:$O$105,$N$6:$N$105,A7),""),""))</f>
        <v/>
      </c>
      <c r="U7" s="36">
        <f>IF(A7="","",IF(D7="Compra",IFERROR(I7-T7,""),""))</f>
        <v/>
      </c>
      <c r="V7" s="37">
        <f>IF(A7="","",IF(D7="Compra",IF(OR(C7="",E7="",F7="",I7&lt;=0,J7&lt;=0,K7&lt;=0,M7&lt;0),"Rever dados",IF(T7&gt;I7,"Excesso atribuído","OK")),IF(D7="Venda",IF(OR(C7="",E7="",F7="",I7&lt;=0,J7&lt;=0,K7&lt;=0,M7&lt;0),"Rever dados",IF(OR(N7="",O7&lt;=0,P7=""),"Associar lote",IF(O7&lt;&gt;I7,"Quantidade não repartida",IF(COUNTIF($A$6:$A$105,N7)=0,"Referência inválida",IF(COUNTIFS($A$6:$A$105,N7,$D$6:$D$105,"Compra")=0,"Referência inválida",IF(COUNTIFS($A$6:$A$105,N7,$D$6:$D$105,"Compra",$F$6:$F$105,F7)=0,"Ativo diferente",IF(SUMIFS($C$6:$C$105,$A$6:$A$105,N7)&gt;C7,"Data a rever",IF(O7&gt;SUMIFS($I$6:$I$105,$A$6:$A$105,N7),"Quantidade acima do lote","OK")))))))),"Tipo inválido")))</f>
        <v/>
      </c>
      <c r="W7" s="38">
        <f>IF(A7="","",IF(AND(D7="Venda",V7="OK",SUMIFS($O$6:$O$105,$N$6:$N$105,N7)&lt;=SUMIFS($I$6:$I$105,$A$6:$A$105,N7)),1,0))</f>
        <v/>
      </c>
      <c r="X7" s="39" t="inlineStr">
        <is>
          <t>Compra inicial</t>
        </is>
      </c>
    </row>
    <row r="8" ht="30" customHeight="1">
      <c r="A8" s="18" t="n">
        <v>3</v>
      </c>
      <c r="B8" s="19" t="inlineStr">
        <is>
          <t>C-2026-003</t>
        </is>
      </c>
      <c r="C8" s="20" t="n">
        <v>46065</v>
      </c>
      <c r="D8" s="19" t="inlineStr">
        <is>
          <t>Compra</t>
        </is>
      </c>
      <c r="E8" s="19" t="inlineStr">
        <is>
          <t>Apple</t>
        </is>
      </c>
      <c r="F8" s="19" t="inlineStr">
        <is>
          <t>US0378331005</t>
        </is>
      </c>
      <c r="G8" s="19" t="inlineStr">
        <is>
          <t>Intermediário Exemplo</t>
        </is>
      </c>
      <c r="H8" s="19" t="inlineStr">
        <is>
          <t>USD</t>
        </is>
      </c>
      <c r="I8" s="21" t="n">
        <v>10</v>
      </c>
      <c r="J8" s="21" t="n">
        <v>175</v>
      </c>
      <c r="K8" s="21" t="n">
        <v>0.92</v>
      </c>
      <c r="L8" s="22">
        <f>IF(A8="","",IFERROR(I8*J8*K8,""))</f>
        <v/>
      </c>
      <c r="M8" s="23" t="n">
        <v>4.5</v>
      </c>
      <c r="N8" s="19" t="n"/>
      <c r="O8" s="21" t="n"/>
      <c r="P8" s="22">
        <f>IF(A8="","",IF(D8="Venda",IFERROR(O8*(SUMIFS($L$6:$L$105,$A$6:$A$105,N8)+SUMIFS($M$6:$M$105,$A$6:$A$105,N8))/SUMIFS($I$6:$I$105,$A$6:$A$105,N8),""),""))</f>
        <v/>
      </c>
      <c r="Q8" s="22">
        <f>IF(A8="","",IF(D8="Venda",IFERROR(L8-M8,""),""))</f>
        <v/>
      </c>
      <c r="R8" s="22">
        <f>IF(A8="","",IF(D8="Venda",IFERROR(Q8-P8,""),""))</f>
        <v/>
      </c>
      <c r="S8" s="24">
        <f>IF(A8="","",IF(D8="Venda",IFERROR(R8/P8,""),""))</f>
        <v/>
      </c>
      <c r="T8" s="25">
        <f>IF(A8="","",IF(D8="Compra",IFERROR(SUMIFS($O$6:$O$105,$N$6:$N$105,A8),""),""))</f>
        <v/>
      </c>
      <c r="U8" s="25">
        <f>IF(A8="","",IF(D8="Compra",IFERROR(I8-T8,""),""))</f>
        <v/>
      </c>
      <c r="V8" s="26">
        <f>IF(A8="","",IF(D8="Compra",IF(OR(C8="",E8="",F8="",I8&lt;=0,J8&lt;=0,K8&lt;=0,M8&lt;0),"Rever dados",IF(T8&gt;I8,"Excesso atribuído","OK")),IF(D8="Venda",IF(OR(C8="",E8="",F8="",I8&lt;=0,J8&lt;=0,K8&lt;=0,M8&lt;0),"Rever dados",IF(OR(N8="",O8&lt;=0,P8=""),"Associar lote",IF(O8&lt;&gt;I8,"Quantidade não repartida",IF(COUNTIF($A$6:$A$105,N8)=0,"Referência inválida",IF(COUNTIFS($A$6:$A$105,N8,$D$6:$D$105,"Compra")=0,"Referência inválida",IF(COUNTIFS($A$6:$A$105,N8,$D$6:$D$105,"Compra",$F$6:$F$105,F8)=0,"Ativo diferente",IF(SUMIFS($C$6:$C$105,$A$6:$A$105,N8)&gt;C8,"Data a rever",IF(O8&gt;SUMIFS($I$6:$I$105,$A$6:$A$105,N8),"Quantidade acima do lote","OK")))))))),"Tipo inválido")))</f>
        <v/>
      </c>
      <c r="W8" s="27">
        <f>IF(A8="","",IF(AND(D8="Venda",V8="OK",SUMIFS($O$6:$O$105,$N$6:$N$105,N8)&lt;=SUMIFS($I$6:$I$105,$A$6:$A$105,N8)),1,0))</f>
        <v/>
      </c>
      <c r="X8" s="28" t="inlineStr">
        <is>
          <t>Valor convertido para EUR</t>
        </is>
      </c>
    </row>
    <row r="9" ht="30" customHeight="1">
      <c r="A9" s="29" t="n">
        <v>4</v>
      </c>
      <c r="B9" s="30" t="inlineStr">
        <is>
          <t>V-2026-001</t>
        </is>
      </c>
      <c r="C9" s="31" t="n">
        <v>46101</v>
      </c>
      <c r="D9" s="30" t="inlineStr">
        <is>
          <t>Venda</t>
        </is>
      </c>
      <c r="E9" s="30" t="inlineStr">
        <is>
          <t>EDP</t>
        </is>
      </c>
      <c r="F9" s="30" t="inlineStr">
        <is>
          <t>PTEDP0AM0009</t>
        </is>
      </c>
      <c r="G9" s="30" t="inlineStr">
        <is>
          <t>Intermediário Exemplo</t>
        </is>
      </c>
      <c r="H9" s="30" t="inlineStr">
        <is>
          <t>EUR</t>
        </is>
      </c>
      <c r="I9" s="32" t="n">
        <v>80</v>
      </c>
      <c r="J9" s="32" t="n">
        <v>4.58</v>
      </c>
      <c r="K9" s="32" t="n">
        <v>1</v>
      </c>
      <c r="L9" s="33">
        <f>IF(A9="","",IFERROR(I9*J9*K9,""))</f>
        <v/>
      </c>
      <c r="M9" s="34" t="n">
        <v>2.95</v>
      </c>
      <c r="N9" s="30" t="n">
        <v>1</v>
      </c>
      <c r="O9" s="32" t="n">
        <v>80</v>
      </c>
      <c r="P9" s="33">
        <f>IF(A9="","",IF(D9="Venda",IFERROR(O9*(SUMIFS($L$6:$L$105,$A$6:$A$105,N9)+SUMIFS($M$6:$M$105,$A$6:$A$105,N9))/SUMIFS($I$6:$I$105,$A$6:$A$105,N9),""),""))</f>
        <v/>
      </c>
      <c r="Q9" s="33">
        <f>IF(A9="","",IF(D9="Venda",IFERROR(L9-M9,""),""))</f>
        <v/>
      </c>
      <c r="R9" s="33">
        <f>IF(A9="","",IF(D9="Venda",IFERROR(Q9-P9,""),""))</f>
        <v/>
      </c>
      <c r="S9" s="35">
        <f>IF(A9="","",IF(D9="Venda",IFERROR(R9/P9,""),""))</f>
        <v/>
      </c>
      <c r="T9" s="36">
        <f>IF(A9="","",IF(D9="Compra",IFERROR(SUMIFS($O$6:$O$105,$N$6:$N$105,A9),""),""))</f>
        <v/>
      </c>
      <c r="U9" s="36">
        <f>IF(A9="","",IF(D9="Compra",IFERROR(I9-T9,""),""))</f>
        <v/>
      </c>
      <c r="V9" s="37">
        <f>IF(A9="","",IF(D9="Compra",IF(OR(C9="",E9="",F9="",I9&lt;=0,J9&lt;=0,K9&lt;=0,M9&lt;0),"Rever dados",IF(T9&gt;I9,"Excesso atribuído","OK")),IF(D9="Venda",IF(OR(C9="",E9="",F9="",I9&lt;=0,J9&lt;=0,K9&lt;=0,M9&lt;0),"Rever dados",IF(OR(N9="",O9&lt;=0,P9=""),"Associar lote",IF(O9&lt;&gt;I9,"Quantidade não repartida",IF(COUNTIF($A$6:$A$105,N9)=0,"Referência inválida",IF(COUNTIFS($A$6:$A$105,N9,$D$6:$D$105,"Compra")=0,"Referência inválida",IF(COUNTIFS($A$6:$A$105,N9,$D$6:$D$105,"Compra",$F$6:$F$105,F9)=0,"Ativo diferente",IF(SUMIFS($C$6:$C$105,$A$6:$A$105,N9)&gt;C9,"Data a rever",IF(O9&gt;SUMIFS($I$6:$I$105,$A$6:$A$105,N9),"Quantidade acima do lote","OK")))))))),"Tipo inválido")))</f>
        <v/>
      </c>
      <c r="W9" s="38">
        <f>IF(A9="","",IF(AND(D9="Venda",V9="OK",SUMIFS($O$6:$O$105,$N$6:$N$105,N9)&lt;=SUMIFS($I$6:$I$105,$A$6:$A$105,N9)),1,0))</f>
        <v/>
      </c>
      <c r="X9" s="39" t="inlineStr">
        <is>
          <t>Venda parcial do lote 1</t>
        </is>
      </c>
    </row>
    <row r="10" ht="30" customHeight="1">
      <c r="A10" s="18" t="n">
        <v>5</v>
      </c>
      <c r="B10" s="19" t="inlineStr">
        <is>
          <t>V-2026-002</t>
        </is>
      </c>
      <c r="C10" s="20" t="n">
        <v>46157</v>
      </c>
      <c r="D10" s="19" t="inlineStr">
        <is>
          <t>Venda</t>
        </is>
      </c>
      <c r="E10" s="19" t="inlineStr">
        <is>
          <t>Apple</t>
        </is>
      </c>
      <c r="F10" s="19" t="inlineStr">
        <is>
          <t>US0378331005</t>
        </is>
      </c>
      <c r="G10" s="19" t="inlineStr">
        <is>
          <t>Intermediário Exemplo</t>
        </is>
      </c>
      <c r="H10" s="19" t="inlineStr">
        <is>
          <t>USD</t>
        </is>
      </c>
      <c r="I10" s="21" t="n">
        <v>4</v>
      </c>
      <c r="J10" s="21" t="n">
        <v>192</v>
      </c>
      <c r="K10" s="21" t="n">
        <v>0.93</v>
      </c>
      <c r="L10" s="22">
        <f>IF(A10="","",IFERROR(I10*J10*K10,""))</f>
        <v/>
      </c>
      <c r="M10" s="23" t="n">
        <v>4.75</v>
      </c>
      <c r="N10" s="19" t="n">
        <v>3</v>
      </c>
      <c r="O10" s="21" t="n">
        <v>4</v>
      </c>
      <c r="P10" s="22">
        <f>IF(A10="","",IF(D10="Venda",IFERROR(O10*(SUMIFS($L$6:$L$105,$A$6:$A$105,N10)+SUMIFS($M$6:$M$105,$A$6:$A$105,N10))/SUMIFS($I$6:$I$105,$A$6:$A$105,N10),""),""))</f>
        <v/>
      </c>
      <c r="Q10" s="22">
        <f>IF(A10="","",IF(D10="Venda",IFERROR(L10-M10,""),""))</f>
        <v/>
      </c>
      <c r="R10" s="22">
        <f>IF(A10="","",IF(D10="Venda",IFERROR(Q10-P10,""),""))</f>
        <v/>
      </c>
      <c r="S10" s="24">
        <f>IF(A10="","",IF(D10="Venda",IFERROR(R10/P10,""),""))</f>
        <v/>
      </c>
      <c r="T10" s="25">
        <f>IF(A10="","",IF(D10="Compra",IFERROR(SUMIFS($O$6:$O$105,$N$6:$N$105,A10),""),""))</f>
        <v/>
      </c>
      <c r="U10" s="25">
        <f>IF(A10="","",IF(D10="Compra",IFERROR(I10-T10,""),""))</f>
        <v/>
      </c>
      <c r="V10" s="26">
        <f>IF(A10="","",IF(D10="Compra",IF(OR(C10="",E10="",F10="",I10&lt;=0,J10&lt;=0,K10&lt;=0,M10&lt;0),"Rever dados",IF(T10&gt;I10,"Excesso atribuído","OK")),IF(D10="Venda",IF(OR(C10="",E10="",F10="",I10&lt;=0,J10&lt;=0,K10&lt;=0,M10&lt;0),"Rever dados",IF(OR(N10="",O10&lt;=0,P10=""),"Associar lote",IF(O10&lt;&gt;I10,"Quantidade não repartida",IF(COUNTIF($A$6:$A$105,N10)=0,"Referência inválida",IF(COUNTIFS($A$6:$A$105,N10,$D$6:$D$105,"Compra")=0,"Referência inválida",IF(COUNTIFS($A$6:$A$105,N10,$D$6:$D$105,"Compra",$F$6:$F$105,F10)=0,"Ativo diferente",IF(SUMIFS($C$6:$C$105,$A$6:$A$105,N10)&gt;C10,"Data a rever",IF(O10&gt;SUMIFS($I$6:$I$105,$A$6:$A$105,N10),"Quantidade acima do lote","OK")))))))),"Tipo inválido")))</f>
        <v/>
      </c>
      <c r="W10" s="27">
        <f>IF(A10="","",IF(AND(D10="Venda",V10="OK",SUMIFS($O$6:$O$105,$N$6:$N$105,N10)&lt;=SUMIFS($I$6:$I$105,$A$6:$A$105,N10)),1,0))</f>
        <v/>
      </c>
      <c r="X10" s="28" t="inlineStr">
        <is>
          <t>Venda parcial do lote 3</t>
        </is>
      </c>
    </row>
    <row r="11" ht="30" customHeight="1">
      <c r="A11" s="29" t="n">
        <v>6</v>
      </c>
      <c r="B11" s="30" t="inlineStr">
        <is>
          <t>C-2026-004</t>
        </is>
      </c>
      <c r="C11" s="31" t="n">
        <v>46183</v>
      </c>
      <c r="D11" s="30" t="inlineStr">
        <is>
          <t>Compra</t>
        </is>
      </c>
      <c r="E11" s="30" t="inlineStr">
        <is>
          <t>EDP</t>
        </is>
      </c>
      <c r="F11" s="30" t="inlineStr">
        <is>
          <t>PTEDP0AM0009</t>
        </is>
      </c>
      <c r="G11" s="30" t="inlineStr">
        <is>
          <t>Intermediário Exemplo</t>
        </is>
      </c>
      <c r="H11" s="30" t="inlineStr">
        <is>
          <t>EUR</t>
        </is>
      </c>
      <c r="I11" s="32" t="n">
        <v>50</v>
      </c>
      <c r="J11" s="32" t="n">
        <v>3.9</v>
      </c>
      <c r="K11" s="32" t="n">
        <v>1</v>
      </c>
      <c r="L11" s="33">
        <f>IF(A11="","",IFERROR(I11*J11*K11,""))</f>
        <v/>
      </c>
      <c r="M11" s="34" t="n">
        <v>2.5</v>
      </c>
      <c r="N11" s="30" t="n"/>
      <c r="O11" s="32" t="n"/>
      <c r="P11" s="33">
        <f>IF(A11="","",IF(D11="Venda",IFERROR(O11*(SUMIFS($L$6:$L$105,$A$6:$A$105,N11)+SUMIFS($M$6:$M$105,$A$6:$A$105,N11))/SUMIFS($I$6:$I$105,$A$6:$A$105,N11),""),""))</f>
        <v/>
      </c>
      <c r="Q11" s="33">
        <f>IF(A11="","",IF(D11="Venda",IFERROR(L11-M11,""),""))</f>
        <v/>
      </c>
      <c r="R11" s="33">
        <f>IF(A11="","",IF(D11="Venda",IFERROR(Q11-P11,""),""))</f>
        <v/>
      </c>
      <c r="S11" s="35">
        <f>IF(A11="","",IF(D11="Venda",IFERROR(R11/P11,""),""))</f>
        <v/>
      </c>
      <c r="T11" s="36">
        <f>IF(A11="","",IF(D11="Compra",IFERROR(SUMIFS($O$6:$O$105,$N$6:$N$105,A11),""),""))</f>
        <v/>
      </c>
      <c r="U11" s="36">
        <f>IF(A11="","",IF(D11="Compra",IFERROR(I11-T11,""),""))</f>
        <v/>
      </c>
      <c r="V11" s="37">
        <f>IF(A11="","",IF(D11="Compra",IF(OR(C11="",E11="",F11="",I11&lt;=0,J11&lt;=0,K11&lt;=0,M11&lt;0),"Rever dados",IF(T11&gt;I11,"Excesso atribuído","OK")),IF(D11="Venda",IF(OR(C11="",E11="",F11="",I11&lt;=0,J11&lt;=0,K11&lt;=0,M11&lt;0),"Rever dados",IF(OR(N11="",O11&lt;=0,P11=""),"Associar lote",IF(O11&lt;&gt;I11,"Quantidade não repartida",IF(COUNTIF($A$6:$A$105,N11)=0,"Referência inválida",IF(COUNTIFS($A$6:$A$105,N11,$D$6:$D$105,"Compra")=0,"Referência inválida",IF(COUNTIFS($A$6:$A$105,N11,$D$6:$D$105,"Compra",$F$6:$F$105,F11)=0,"Ativo diferente",IF(SUMIFS($C$6:$C$105,$A$6:$A$105,N11)&gt;C11,"Data a rever",IF(O11&gt;SUMIFS($I$6:$I$105,$A$6:$A$105,N11),"Quantidade acima do lote","OK")))))))),"Tipo inválido")))</f>
        <v/>
      </c>
      <c r="W11" s="38">
        <f>IF(A11="","",IF(AND(D11="Venda",V11="OK",SUMIFS($O$6:$O$105,$N$6:$N$105,N11)&lt;=SUMIFS($I$6:$I$105,$A$6:$A$105,N11)),1,0))</f>
        <v/>
      </c>
      <c r="X11" s="39" t="inlineStr">
        <is>
          <t>Compra adicional</t>
        </is>
      </c>
    </row>
    <row r="12" ht="30" customHeight="1">
      <c r="A12" s="18" t="n">
        <v>7</v>
      </c>
      <c r="B12" s="19" t="inlineStr">
        <is>
          <t>V-2026-003</t>
        </is>
      </c>
      <c r="C12" s="20" t="n">
        <v>46274</v>
      </c>
      <c r="D12" s="19" t="inlineStr">
        <is>
          <t>Venda</t>
        </is>
      </c>
      <c r="E12" s="19" t="inlineStr">
        <is>
          <t>Galp Energia</t>
        </is>
      </c>
      <c r="F12" s="19" t="inlineStr">
        <is>
          <t>PTGAL0AM0009</t>
        </is>
      </c>
      <c r="G12" s="19" t="inlineStr">
        <is>
          <t>Intermediário Exemplo</t>
        </is>
      </c>
      <c r="H12" s="19" t="inlineStr">
        <is>
          <t>EUR</t>
        </is>
      </c>
      <c r="I12" s="21" t="n">
        <v>60</v>
      </c>
      <c r="J12" s="21" t="n">
        <v>17.1</v>
      </c>
      <c r="K12" s="21" t="n">
        <v>1</v>
      </c>
      <c r="L12" s="22">
        <f>IF(A12="","",IFERROR(I12*J12*K12,""))</f>
        <v/>
      </c>
      <c r="M12" s="23" t="n">
        <v>3.75</v>
      </c>
      <c r="N12" s="19" t="n">
        <v>2</v>
      </c>
      <c r="O12" s="21" t="n">
        <v>60</v>
      </c>
      <c r="P12" s="22">
        <f>IF(A12="","",IF(D12="Venda",IFERROR(O12*(SUMIFS($L$6:$L$105,$A$6:$A$105,N12)+SUMIFS($M$6:$M$105,$A$6:$A$105,N12))/SUMIFS($I$6:$I$105,$A$6:$A$105,N12),""),""))</f>
        <v/>
      </c>
      <c r="Q12" s="22">
        <f>IF(A12="","",IF(D12="Venda",IFERROR(L12-M12,""),""))</f>
        <v/>
      </c>
      <c r="R12" s="22">
        <f>IF(A12="","",IF(D12="Venda",IFERROR(Q12-P12,""),""))</f>
        <v/>
      </c>
      <c r="S12" s="24">
        <f>IF(A12="","",IF(D12="Venda",IFERROR(R12/P12,""),""))</f>
        <v/>
      </c>
      <c r="T12" s="25">
        <f>IF(A12="","",IF(D12="Compra",IFERROR(SUMIFS($O$6:$O$105,$N$6:$N$105,A12),""),""))</f>
        <v/>
      </c>
      <c r="U12" s="25">
        <f>IF(A12="","",IF(D12="Compra",IFERROR(I12-T12,""),""))</f>
        <v/>
      </c>
      <c r="V12" s="26">
        <f>IF(A12="","",IF(D12="Compra",IF(OR(C12="",E12="",F12="",I12&lt;=0,J12&lt;=0,K12&lt;=0,M12&lt;0),"Rever dados",IF(T12&gt;I12,"Excesso atribuído","OK")),IF(D12="Venda",IF(OR(C12="",E12="",F12="",I12&lt;=0,J12&lt;=0,K12&lt;=0,M12&lt;0),"Rever dados",IF(OR(N12="",O12&lt;=0,P12=""),"Associar lote",IF(O12&lt;&gt;I12,"Quantidade não repartida",IF(COUNTIF($A$6:$A$105,N12)=0,"Referência inválida",IF(COUNTIFS($A$6:$A$105,N12,$D$6:$D$105,"Compra")=0,"Referência inválida",IF(COUNTIFS($A$6:$A$105,N12,$D$6:$D$105,"Compra",$F$6:$F$105,F12)=0,"Ativo diferente",IF(SUMIFS($C$6:$C$105,$A$6:$A$105,N12)&gt;C12,"Data a rever",IF(O12&gt;SUMIFS($I$6:$I$105,$A$6:$A$105,N12),"Quantidade acima do lote","OK")))))))),"Tipo inválido")))</f>
        <v/>
      </c>
      <c r="W12" s="27">
        <f>IF(A12="","",IF(AND(D12="Venda",V12="OK",SUMIFS($O$6:$O$105,$N$6:$N$105,N12)&lt;=SUMIFS($I$6:$I$105,$A$6:$A$105,N12)),1,0))</f>
        <v/>
      </c>
      <c r="X12" s="28" t="inlineStr">
        <is>
          <t>Venda integral do lote 2</t>
        </is>
      </c>
    </row>
    <row r="13" ht="30" customHeight="1">
      <c r="A13" s="29" t="n">
        <v>8</v>
      </c>
      <c r="B13" s="30" t="inlineStr">
        <is>
          <t>C-2026-005</t>
        </is>
      </c>
      <c r="C13" s="31" t="n">
        <v>46299</v>
      </c>
      <c r="D13" s="30" t="inlineStr">
        <is>
          <t>Compra</t>
        </is>
      </c>
      <c r="E13" s="30" t="inlineStr">
        <is>
          <t>Microsoft</t>
        </is>
      </c>
      <c r="F13" s="30" t="inlineStr">
        <is>
          <t>US5949181045</t>
        </is>
      </c>
      <c r="G13" s="30" t="inlineStr">
        <is>
          <t>Intermediário Exemplo</t>
        </is>
      </c>
      <c r="H13" s="30" t="inlineStr">
        <is>
          <t>USD</t>
        </is>
      </c>
      <c r="I13" s="32" t="n">
        <v>5</v>
      </c>
      <c r="J13" s="32" t="n">
        <v>320</v>
      </c>
      <c r="K13" s="32" t="n">
        <v>0.91</v>
      </c>
      <c r="L13" s="33">
        <f>IF(A13="","",IFERROR(I13*J13*K13,""))</f>
        <v/>
      </c>
      <c r="M13" s="34" t="n">
        <v>4.5</v>
      </c>
      <c r="N13" s="30" t="n"/>
      <c r="O13" s="32" t="n"/>
      <c r="P13" s="33">
        <f>IF(A13="","",IF(D13="Venda",IFERROR(O13*(SUMIFS($L$6:$L$105,$A$6:$A$105,N13)+SUMIFS($M$6:$M$105,$A$6:$A$105,N13))/SUMIFS($I$6:$I$105,$A$6:$A$105,N13),""),""))</f>
        <v/>
      </c>
      <c r="Q13" s="33">
        <f>IF(A13="","",IF(D13="Venda",IFERROR(L13-M13,""),""))</f>
        <v/>
      </c>
      <c r="R13" s="33">
        <f>IF(A13="","",IF(D13="Venda",IFERROR(Q13-P13,""),""))</f>
        <v/>
      </c>
      <c r="S13" s="35">
        <f>IF(A13="","",IF(D13="Venda",IFERROR(R13/P13,""),""))</f>
        <v/>
      </c>
      <c r="T13" s="36">
        <f>IF(A13="","",IF(D13="Compra",IFERROR(SUMIFS($O$6:$O$105,$N$6:$N$105,A13),""),""))</f>
        <v/>
      </c>
      <c r="U13" s="36">
        <f>IF(A13="","",IF(D13="Compra",IFERROR(I13-T13,""),""))</f>
        <v/>
      </c>
      <c r="V13" s="37">
        <f>IF(A13="","",IF(D13="Compra",IF(OR(C13="",E13="",F13="",I13&lt;=0,J13&lt;=0,K13&lt;=0,M13&lt;0),"Rever dados",IF(T13&gt;I13,"Excesso atribuído","OK")),IF(D13="Venda",IF(OR(C13="",E13="",F13="",I13&lt;=0,J13&lt;=0,K13&lt;=0,M13&lt;0),"Rever dados",IF(OR(N13="",O13&lt;=0,P13=""),"Associar lote",IF(O13&lt;&gt;I13,"Quantidade não repartida",IF(COUNTIF($A$6:$A$105,N13)=0,"Referência inválida",IF(COUNTIFS($A$6:$A$105,N13,$D$6:$D$105,"Compra")=0,"Referência inválida",IF(COUNTIFS($A$6:$A$105,N13,$D$6:$D$105,"Compra",$F$6:$F$105,F13)=0,"Ativo diferente",IF(SUMIFS($C$6:$C$105,$A$6:$A$105,N13)&gt;C13,"Data a rever",IF(O13&gt;SUMIFS($I$6:$I$105,$A$6:$A$105,N13),"Quantidade acima do lote","OK")))))))),"Tipo inválido")))</f>
        <v/>
      </c>
      <c r="W13" s="38">
        <f>IF(A13="","",IF(AND(D13="Venda",V13="OK",SUMIFS($O$6:$O$105,$N$6:$N$105,N13)&lt;=SUMIFS($I$6:$I$105,$A$6:$A$105,N13)),1,0))</f>
        <v/>
      </c>
      <c r="X13" s="39" t="inlineStr">
        <is>
          <t>Valor convertido para EUR</t>
        </is>
      </c>
    </row>
    <row r="14" ht="30" customHeight="1">
      <c r="A14" s="18" t="n">
        <v>9</v>
      </c>
      <c r="B14" s="19" t="inlineStr">
        <is>
          <t>V-2026-004</t>
        </is>
      </c>
      <c r="C14" s="20" t="n">
        <v>46334</v>
      </c>
      <c r="D14" s="19" t="inlineStr">
        <is>
          <t>Venda</t>
        </is>
      </c>
      <c r="E14" s="19" t="inlineStr">
        <is>
          <t>EDP</t>
        </is>
      </c>
      <c r="F14" s="19" t="inlineStr">
        <is>
          <t>PTEDP0AM0009</t>
        </is>
      </c>
      <c r="G14" s="19" t="inlineStr">
        <is>
          <t>Intermediário Exemplo</t>
        </is>
      </c>
      <c r="H14" s="19" t="inlineStr">
        <is>
          <t>EUR</t>
        </is>
      </c>
      <c r="I14" s="21" t="n">
        <v>40</v>
      </c>
      <c r="J14" s="21" t="n">
        <v>4.2</v>
      </c>
      <c r="K14" s="21" t="n">
        <v>1</v>
      </c>
      <c r="L14" s="22">
        <f>IF(A14="","",IFERROR(I14*J14*K14,""))</f>
        <v/>
      </c>
      <c r="M14" s="23" t="n">
        <v>2.5</v>
      </c>
      <c r="N14" s="19" t="n">
        <v>1</v>
      </c>
      <c r="O14" s="21" t="n">
        <v>40</v>
      </c>
      <c r="P14" s="22">
        <f>IF(A14="","",IF(D14="Venda",IFERROR(O14*(SUMIFS($L$6:$L$105,$A$6:$A$105,N14)+SUMIFS($M$6:$M$105,$A$6:$A$105,N14))/SUMIFS($I$6:$I$105,$A$6:$A$105,N14),""),""))</f>
        <v/>
      </c>
      <c r="Q14" s="22">
        <f>IF(A14="","",IF(D14="Venda",IFERROR(L14-M14,""),""))</f>
        <v/>
      </c>
      <c r="R14" s="22">
        <f>IF(A14="","",IF(D14="Venda",IFERROR(Q14-P14,""),""))</f>
        <v/>
      </c>
      <c r="S14" s="24">
        <f>IF(A14="","",IF(D14="Venda",IFERROR(R14/P14,""),""))</f>
        <v/>
      </c>
      <c r="T14" s="25">
        <f>IF(A14="","",IF(D14="Compra",IFERROR(SUMIFS($O$6:$O$105,$N$6:$N$105,A14),""),""))</f>
        <v/>
      </c>
      <c r="U14" s="25">
        <f>IF(A14="","",IF(D14="Compra",IFERROR(I14-T14,""),""))</f>
        <v/>
      </c>
      <c r="V14" s="26">
        <f>IF(A14="","",IF(D14="Compra",IF(OR(C14="",E14="",F14="",I14&lt;=0,J14&lt;=0,K14&lt;=0,M14&lt;0),"Rever dados",IF(T14&gt;I14,"Excesso atribuído","OK")),IF(D14="Venda",IF(OR(C14="",E14="",F14="",I14&lt;=0,J14&lt;=0,K14&lt;=0,M14&lt;0),"Rever dados",IF(OR(N14="",O14&lt;=0,P14=""),"Associar lote",IF(O14&lt;&gt;I14,"Quantidade não repartida",IF(COUNTIF($A$6:$A$105,N14)=0,"Referência inválida",IF(COUNTIFS($A$6:$A$105,N14,$D$6:$D$105,"Compra")=0,"Referência inválida",IF(COUNTIFS($A$6:$A$105,N14,$D$6:$D$105,"Compra",$F$6:$F$105,F14)=0,"Ativo diferente",IF(SUMIFS($C$6:$C$105,$A$6:$A$105,N14)&gt;C14,"Data a rever",IF(O14&gt;SUMIFS($I$6:$I$105,$A$6:$A$105,N14),"Quantidade acima do lote","OK")))))))),"Tipo inválido")))</f>
        <v/>
      </c>
      <c r="W14" s="27">
        <f>IF(A14="","",IF(AND(D14="Venda",V14="OK",SUMIFS($O$6:$O$105,$N$6:$N$105,N14)&lt;=SUMIFS($I$6:$I$105,$A$6:$A$105,N14)),1,0))</f>
        <v/>
      </c>
      <c r="X14" s="28" t="inlineStr">
        <is>
          <t>Venda do remanescente do lote 1</t>
        </is>
      </c>
    </row>
    <row r="15" ht="30" customHeight="1">
      <c r="A15" s="29" t="n">
        <v>10</v>
      </c>
      <c r="B15" s="30" t="inlineStr">
        <is>
          <t>V-2026-005</t>
        </is>
      </c>
      <c r="C15" s="31" t="n">
        <v>46368</v>
      </c>
      <c r="D15" s="30" t="inlineStr">
        <is>
          <t>Venda</t>
        </is>
      </c>
      <c r="E15" s="30" t="inlineStr">
        <is>
          <t>Microsoft</t>
        </is>
      </c>
      <c r="F15" s="30" t="inlineStr">
        <is>
          <t>US5949181045</t>
        </is>
      </c>
      <c r="G15" s="30" t="inlineStr">
        <is>
          <t>Intermediário Exemplo</t>
        </is>
      </c>
      <c r="H15" s="30" t="inlineStr">
        <is>
          <t>USD</t>
        </is>
      </c>
      <c r="I15" s="32" t="n">
        <v>3</v>
      </c>
      <c r="J15" s="32" t="n">
        <v>350</v>
      </c>
      <c r="K15" s="32" t="n">
        <v>0.92</v>
      </c>
      <c r="L15" s="33">
        <f>IF(A15="","",IFERROR(I15*J15*K15,""))</f>
        <v/>
      </c>
      <c r="M15" s="34" t="n">
        <v>4.75</v>
      </c>
      <c r="N15" s="30" t="n">
        <v>8</v>
      </c>
      <c r="O15" s="32" t="n">
        <v>3</v>
      </c>
      <c r="P15" s="33">
        <f>IF(A15="","",IF(D15="Venda",IFERROR(O15*(SUMIFS($L$6:$L$105,$A$6:$A$105,N15)+SUMIFS($M$6:$M$105,$A$6:$A$105,N15))/SUMIFS($I$6:$I$105,$A$6:$A$105,N15),""),""))</f>
        <v/>
      </c>
      <c r="Q15" s="33">
        <f>IF(A15="","",IF(D15="Venda",IFERROR(L15-M15,""),""))</f>
        <v/>
      </c>
      <c r="R15" s="33">
        <f>IF(A15="","",IF(D15="Venda",IFERROR(Q15-P15,""),""))</f>
        <v/>
      </c>
      <c r="S15" s="35">
        <f>IF(A15="","",IF(D15="Venda",IFERROR(R15/P15,""),""))</f>
        <v/>
      </c>
      <c r="T15" s="36">
        <f>IF(A15="","",IF(D15="Compra",IFERROR(SUMIFS($O$6:$O$105,$N$6:$N$105,A15),""),""))</f>
        <v/>
      </c>
      <c r="U15" s="36">
        <f>IF(A15="","",IF(D15="Compra",IFERROR(I15-T15,""),""))</f>
        <v/>
      </c>
      <c r="V15" s="37">
        <f>IF(A15="","",IF(D15="Compra",IF(OR(C15="",E15="",F15="",I15&lt;=0,J15&lt;=0,K15&lt;=0,M15&lt;0),"Rever dados",IF(T15&gt;I15,"Excesso atribuído","OK")),IF(D15="Venda",IF(OR(C15="",E15="",F15="",I15&lt;=0,J15&lt;=0,K15&lt;=0,M15&lt;0),"Rever dados",IF(OR(N15="",O15&lt;=0,P15=""),"Associar lote",IF(O15&lt;&gt;I15,"Quantidade não repartida",IF(COUNTIF($A$6:$A$105,N15)=0,"Referência inválida",IF(COUNTIFS($A$6:$A$105,N15,$D$6:$D$105,"Compra")=0,"Referência inválida",IF(COUNTIFS($A$6:$A$105,N15,$D$6:$D$105,"Compra",$F$6:$F$105,F15)=0,"Ativo diferente",IF(SUMIFS($C$6:$C$105,$A$6:$A$105,N15)&gt;C15,"Data a rever",IF(O15&gt;SUMIFS($I$6:$I$105,$A$6:$A$105,N15),"Quantidade acima do lote","OK")))))))),"Tipo inválido")))</f>
        <v/>
      </c>
      <c r="W15" s="38">
        <f>IF(A15="","",IF(AND(D15="Venda",V15="OK",SUMIFS($O$6:$O$105,$N$6:$N$105,N15)&lt;=SUMIFS($I$6:$I$105,$A$6:$A$105,N15)),1,0))</f>
        <v/>
      </c>
      <c r="X15" s="39" t="inlineStr">
        <is>
          <t>Venda parcial do lote 8</t>
        </is>
      </c>
    </row>
    <row r="16" ht="30" customHeight="1">
      <c r="A16" s="18" t="n"/>
      <c r="B16" s="19" t="n"/>
      <c r="C16" s="20" t="n"/>
      <c r="D16" s="19" t="n"/>
      <c r="E16" s="19" t="n"/>
      <c r="F16" s="19" t="n"/>
      <c r="G16" s="19" t="n"/>
      <c r="H16" s="19" t="n"/>
      <c r="I16" s="21" t="n"/>
      <c r="J16" s="21" t="n"/>
      <c r="K16" s="21" t="n"/>
      <c r="L16" s="22">
        <f>IF(A16="","",IFERROR(I16*J16*K16,""))</f>
        <v/>
      </c>
      <c r="M16" s="23" t="n"/>
      <c r="N16" s="19" t="n"/>
      <c r="O16" s="21" t="n"/>
      <c r="P16" s="22">
        <f>IF(A16="","",IF(D16="Venda",IFERROR(O16*(SUMIFS($L$6:$L$105,$A$6:$A$105,N16)+SUMIFS($M$6:$M$105,$A$6:$A$105,N16))/SUMIFS($I$6:$I$105,$A$6:$A$105,N16),""),""))</f>
        <v/>
      </c>
      <c r="Q16" s="22">
        <f>IF(A16="","",IF(D16="Venda",IFERROR(L16-M16,""),""))</f>
        <v/>
      </c>
      <c r="R16" s="22">
        <f>IF(A16="","",IF(D16="Venda",IFERROR(Q16-P16,""),""))</f>
        <v/>
      </c>
      <c r="S16" s="24">
        <f>IF(A16="","",IF(D16="Venda",IFERROR(R16/P16,""),""))</f>
        <v/>
      </c>
      <c r="T16" s="25">
        <f>IF(A16="","",IF(D16="Compra",IFERROR(SUMIFS($O$6:$O$105,$N$6:$N$105,A16),""),""))</f>
        <v/>
      </c>
      <c r="U16" s="25">
        <f>IF(A16="","",IF(D16="Compra",IFERROR(I16-T16,""),""))</f>
        <v/>
      </c>
      <c r="V16" s="26">
        <f>IF(A16="","",IF(D16="Compra",IF(OR(C16="",E16="",F16="",I16&lt;=0,J16&lt;=0,K16&lt;=0,M16&lt;0),"Rever dados",IF(T16&gt;I16,"Excesso atribuído","OK")),IF(D16="Venda",IF(OR(C16="",E16="",F16="",I16&lt;=0,J16&lt;=0,K16&lt;=0,M16&lt;0),"Rever dados",IF(OR(N16="",O16&lt;=0,P16=""),"Associar lote",IF(O16&lt;&gt;I16,"Quantidade não repartida",IF(COUNTIF($A$6:$A$105,N16)=0,"Referência inválida",IF(COUNTIFS($A$6:$A$105,N16,$D$6:$D$105,"Compra")=0,"Referência inválida",IF(COUNTIFS($A$6:$A$105,N16,$D$6:$D$105,"Compra",$F$6:$F$105,F16)=0,"Ativo diferente",IF(SUMIFS($C$6:$C$105,$A$6:$A$105,N16)&gt;C16,"Data a rever",IF(O16&gt;SUMIFS($I$6:$I$105,$A$6:$A$105,N16),"Quantidade acima do lote","OK")))))))),"Tipo inválido")))</f>
        <v/>
      </c>
      <c r="W16" s="27">
        <f>IF(A16="","",IF(AND(D16="Venda",V16="OK",SUMIFS($O$6:$O$105,$N$6:$N$105,N16)&lt;=SUMIFS($I$6:$I$105,$A$6:$A$105,N16)),1,0))</f>
        <v/>
      </c>
      <c r="X16" s="28" t="n"/>
    </row>
    <row r="17" ht="30" customHeight="1">
      <c r="A17" s="29" t="n"/>
      <c r="B17" s="30" t="n"/>
      <c r="C17" s="31" t="n"/>
      <c r="D17" s="30" t="n"/>
      <c r="E17" s="30" t="n"/>
      <c r="F17" s="30" t="n"/>
      <c r="G17" s="30" t="n"/>
      <c r="H17" s="30" t="n"/>
      <c r="I17" s="32" t="n"/>
      <c r="J17" s="32" t="n"/>
      <c r="K17" s="32" t="n"/>
      <c r="L17" s="33">
        <f>IF(A17="","",IFERROR(I17*J17*K17,""))</f>
        <v/>
      </c>
      <c r="M17" s="34" t="n"/>
      <c r="N17" s="30" t="n"/>
      <c r="O17" s="32" t="n"/>
      <c r="P17" s="33">
        <f>IF(A17="","",IF(D17="Venda",IFERROR(O17*(SUMIFS($L$6:$L$105,$A$6:$A$105,N17)+SUMIFS($M$6:$M$105,$A$6:$A$105,N17))/SUMIFS($I$6:$I$105,$A$6:$A$105,N17),""),""))</f>
        <v/>
      </c>
      <c r="Q17" s="33">
        <f>IF(A17="","",IF(D17="Venda",IFERROR(L17-M17,""),""))</f>
        <v/>
      </c>
      <c r="R17" s="33">
        <f>IF(A17="","",IF(D17="Venda",IFERROR(Q17-P17,""),""))</f>
        <v/>
      </c>
      <c r="S17" s="35">
        <f>IF(A17="","",IF(D17="Venda",IFERROR(R17/P17,""),""))</f>
        <v/>
      </c>
      <c r="T17" s="36">
        <f>IF(A17="","",IF(D17="Compra",IFERROR(SUMIFS($O$6:$O$105,$N$6:$N$105,A17),""),""))</f>
        <v/>
      </c>
      <c r="U17" s="36">
        <f>IF(A17="","",IF(D17="Compra",IFERROR(I17-T17,""),""))</f>
        <v/>
      </c>
      <c r="V17" s="37">
        <f>IF(A17="","",IF(D17="Compra",IF(OR(C17="",E17="",F17="",I17&lt;=0,J17&lt;=0,K17&lt;=0,M17&lt;0),"Rever dados",IF(T17&gt;I17,"Excesso atribuído","OK")),IF(D17="Venda",IF(OR(C17="",E17="",F17="",I17&lt;=0,J17&lt;=0,K17&lt;=0,M17&lt;0),"Rever dados",IF(OR(N17="",O17&lt;=0,P17=""),"Associar lote",IF(O17&lt;&gt;I17,"Quantidade não repartida",IF(COUNTIF($A$6:$A$105,N17)=0,"Referência inválida",IF(COUNTIFS($A$6:$A$105,N17,$D$6:$D$105,"Compra")=0,"Referência inválida",IF(COUNTIFS($A$6:$A$105,N17,$D$6:$D$105,"Compra",$F$6:$F$105,F17)=0,"Ativo diferente",IF(SUMIFS($C$6:$C$105,$A$6:$A$105,N17)&gt;C17,"Data a rever",IF(O17&gt;SUMIFS($I$6:$I$105,$A$6:$A$105,N17),"Quantidade acima do lote","OK")))))))),"Tipo inválido")))</f>
        <v/>
      </c>
      <c r="W17" s="38">
        <f>IF(A17="","",IF(AND(D17="Venda",V17="OK",SUMIFS($O$6:$O$105,$N$6:$N$105,N17)&lt;=SUMIFS($I$6:$I$105,$A$6:$A$105,N17)),1,0))</f>
        <v/>
      </c>
      <c r="X17" s="39" t="n"/>
    </row>
    <row r="18" ht="30" customHeight="1">
      <c r="A18" s="18" t="n"/>
      <c r="B18" s="19" t="n"/>
      <c r="C18" s="20" t="n"/>
      <c r="D18" s="19" t="n"/>
      <c r="E18" s="19" t="n"/>
      <c r="F18" s="19" t="n"/>
      <c r="G18" s="19" t="n"/>
      <c r="H18" s="19" t="n"/>
      <c r="I18" s="21" t="n"/>
      <c r="J18" s="21" t="n"/>
      <c r="K18" s="21" t="n"/>
      <c r="L18" s="22">
        <f>IF(A18="","",IFERROR(I18*J18*K18,""))</f>
        <v/>
      </c>
      <c r="M18" s="23" t="n"/>
      <c r="N18" s="19" t="n"/>
      <c r="O18" s="21" t="n"/>
      <c r="P18" s="22">
        <f>IF(A18="","",IF(D18="Venda",IFERROR(O18*(SUMIFS($L$6:$L$105,$A$6:$A$105,N18)+SUMIFS($M$6:$M$105,$A$6:$A$105,N18))/SUMIFS($I$6:$I$105,$A$6:$A$105,N18),""),""))</f>
        <v/>
      </c>
      <c r="Q18" s="22">
        <f>IF(A18="","",IF(D18="Venda",IFERROR(L18-M18,""),""))</f>
        <v/>
      </c>
      <c r="R18" s="22">
        <f>IF(A18="","",IF(D18="Venda",IFERROR(Q18-P18,""),""))</f>
        <v/>
      </c>
      <c r="S18" s="24">
        <f>IF(A18="","",IF(D18="Venda",IFERROR(R18/P18,""),""))</f>
        <v/>
      </c>
      <c r="T18" s="25">
        <f>IF(A18="","",IF(D18="Compra",IFERROR(SUMIFS($O$6:$O$105,$N$6:$N$105,A18),""),""))</f>
        <v/>
      </c>
      <c r="U18" s="25">
        <f>IF(A18="","",IF(D18="Compra",IFERROR(I18-T18,""),""))</f>
        <v/>
      </c>
      <c r="V18" s="26">
        <f>IF(A18="","",IF(D18="Compra",IF(OR(C18="",E18="",F18="",I18&lt;=0,J18&lt;=0,K18&lt;=0,M18&lt;0),"Rever dados",IF(T18&gt;I18,"Excesso atribuído","OK")),IF(D18="Venda",IF(OR(C18="",E18="",F18="",I18&lt;=0,J18&lt;=0,K18&lt;=0,M18&lt;0),"Rever dados",IF(OR(N18="",O18&lt;=0,P18=""),"Associar lote",IF(O18&lt;&gt;I18,"Quantidade não repartida",IF(COUNTIF($A$6:$A$105,N18)=0,"Referência inválida",IF(COUNTIFS($A$6:$A$105,N18,$D$6:$D$105,"Compra")=0,"Referência inválida",IF(COUNTIFS($A$6:$A$105,N18,$D$6:$D$105,"Compra",$F$6:$F$105,F18)=0,"Ativo diferente",IF(SUMIFS($C$6:$C$105,$A$6:$A$105,N18)&gt;C18,"Data a rever",IF(O18&gt;SUMIFS($I$6:$I$105,$A$6:$A$105,N18),"Quantidade acima do lote","OK")))))))),"Tipo inválido")))</f>
        <v/>
      </c>
      <c r="W18" s="27">
        <f>IF(A18="","",IF(AND(D18="Venda",V18="OK",SUMIFS($O$6:$O$105,$N$6:$N$105,N18)&lt;=SUMIFS($I$6:$I$105,$A$6:$A$105,N18)),1,0))</f>
        <v/>
      </c>
      <c r="X18" s="28" t="n"/>
    </row>
    <row r="19" ht="30" customHeight="1">
      <c r="A19" s="29" t="n"/>
      <c r="B19" s="30" t="n"/>
      <c r="C19" s="31" t="n"/>
      <c r="D19" s="30" t="n"/>
      <c r="E19" s="30" t="n"/>
      <c r="F19" s="30" t="n"/>
      <c r="G19" s="30" t="n"/>
      <c r="H19" s="30" t="n"/>
      <c r="I19" s="32" t="n"/>
      <c r="J19" s="32" t="n"/>
      <c r="K19" s="32" t="n"/>
      <c r="L19" s="33">
        <f>IF(A19="","",IFERROR(I19*J19*K19,""))</f>
        <v/>
      </c>
      <c r="M19" s="34" t="n"/>
      <c r="N19" s="30" t="n"/>
      <c r="O19" s="32" t="n"/>
      <c r="P19" s="33">
        <f>IF(A19="","",IF(D19="Venda",IFERROR(O19*(SUMIFS($L$6:$L$105,$A$6:$A$105,N19)+SUMIFS($M$6:$M$105,$A$6:$A$105,N19))/SUMIFS($I$6:$I$105,$A$6:$A$105,N19),""),""))</f>
        <v/>
      </c>
      <c r="Q19" s="33">
        <f>IF(A19="","",IF(D19="Venda",IFERROR(L19-M19,""),""))</f>
        <v/>
      </c>
      <c r="R19" s="33">
        <f>IF(A19="","",IF(D19="Venda",IFERROR(Q19-P19,""),""))</f>
        <v/>
      </c>
      <c r="S19" s="35">
        <f>IF(A19="","",IF(D19="Venda",IFERROR(R19/P19,""),""))</f>
        <v/>
      </c>
      <c r="T19" s="36">
        <f>IF(A19="","",IF(D19="Compra",IFERROR(SUMIFS($O$6:$O$105,$N$6:$N$105,A19),""),""))</f>
        <v/>
      </c>
      <c r="U19" s="36">
        <f>IF(A19="","",IF(D19="Compra",IFERROR(I19-T19,""),""))</f>
        <v/>
      </c>
      <c r="V19" s="37">
        <f>IF(A19="","",IF(D19="Compra",IF(OR(C19="",E19="",F19="",I19&lt;=0,J19&lt;=0,K19&lt;=0,M19&lt;0),"Rever dados",IF(T19&gt;I19,"Excesso atribuído","OK")),IF(D19="Venda",IF(OR(C19="",E19="",F19="",I19&lt;=0,J19&lt;=0,K19&lt;=0,M19&lt;0),"Rever dados",IF(OR(N19="",O19&lt;=0,P19=""),"Associar lote",IF(O19&lt;&gt;I19,"Quantidade não repartida",IF(COUNTIF($A$6:$A$105,N19)=0,"Referência inválida",IF(COUNTIFS($A$6:$A$105,N19,$D$6:$D$105,"Compra")=0,"Referência inválida",IF(COUNTIFS($A$6:$A$105,N19,$D$6:$D$105,"Compra",$F$6:$F$105,F19)=0,"Ativo diferente",IF(SUMIFS($C$6:$C$105,$A$6:$A$105,N19)&gt;C19,"Data a rever",IF(O19&gt;SUMIFS($I$6:$I$105,$A$6:$A$105,N19),"Quantidade acima do lote","OK")))))))),"Tipo inválido")))</f>
        <v/>
      </c>
      <c r="W19" s="38">
        <f>IF(A19="","",IF(AND(D19="Venda",V19="OK",SUMIFS($O$6:$O$105,$N$6:$N$105,N19)&lt;=SUMIFS($I$6:$I$105,$A$6:$A$105,N19)),1,0))</f>
        <v/>
      </c>
      <c r="X19" s="39" t="n"/>
    </row>
    <row r="20" ht="30" customHeight="1">
      <c r="A20" s="18" t="n"/>
      <c r="B20" s="19" t="n"/>
      <c r="C20" s="20" t="n"/>
      <c r="D20" s="19" t="n"/>
      <c r="E20" s="19" t="n"/>
      <c r="F20" s="19" t="n"/>
      <c r="G20" s="19" t="n"/>
      <c r="H20" s="19" t="n"/>
      <c r="I20" s="21" t="n"/>
      <c r="J20" s="21" t="n"/>
      <c r="K20" s="21" t="n"/>
      <c r="L20" s="22">
        <f>IF(A20="","",IFERROR(I20*J20*K20,""))</f>
        <v/>
      </c>
      <c r="M20" s="23" t="n"/>
      <c r="N20" s="19" t="n"/>
      <c r="O20" s="21" t="n"/>
      <c r="P20" s="22">
        <f>IF(A20="","",IF(D20="Venda",IFERROR(O20*(SUMIFS($L$6:$L$105,$A$6:$A$105,N20)+SUMIFS($M$6:$M$105,$A$6:$A$105,N20))/SUMIFS($I$6:$I$105,$A$6:$A$105,N20),""),""))</f>
        <v/>
      </c>
      <c r="Q20" s="22">
        <f>IF(A20="","",IF(D20="Venda",IFERROR(L20-M20,""),""))</f>
        <v/>
      </c>
      <c r="R20" s="22">
        <f>IF(A20="","",IF(D20="Venda",IFERROR(Q20-P20,""),""))</f>
        <v/>
      </c>
      <c r="S20" s="24">
        <f>IF(A20="","",IF(D20="Venda",IFERROR(R20/P20,""),""))</f>
        <v/>
      </c>
      <c r="T20" s="25">
        <f>IF(A20="","",IF(D20="Compra",IFERROR(SUMIFS($O$6:$O$105,$N$6:$N$105,A20),""),""))</f>
        <v/>
      </c>
      <c r="U20" s="25">
        <f>IF(A20="","",IF(D20="Compra",IFERROR(I20-T20,""),""))</f>
        <v/>
      </c>
      <c r="V20" s="26">
        <f>IF(A20="","",IF(D20="Compra",IF(OR(C20="",E20="",F20="",I20&lt;=0,J20&lt;=0,K20&lt;=0,M20&lt;0),"Rever dados",IF(T20&gt;I20,"Excesso atribuído","OK")),IF(D20="Venda",IF(OR(C20="",E20="",F20="",I20&lt;=0,J20&lt;=0,K20&lt;=0,M20&lt;0),"Rever dados",IF(OR(N20="",O20&lt;=0,P20=""),"Associar lote",IF(O20&lt;&gt;I20,"Quantidade não repartida",IF(COUNTIF($A$6:$A$105,N20)=0,"Referência inválida",IF(COUNTIFS($A$6:$A$105,N20,$D$6:$D$105,"Compra")=0,"Referência inválida",IF(COUNTIFS($A$6:$A$105,N20,$D$6:$D$105,"Compra",$F$6:$F$105,F20)=0,"Ativo diferente",IF(SUMIFS($C$6:$C$105,$A$6:$A$105,N20)&gt;C20,"Data a rever",IF(O20&gt;SUMIFS($I$6:$I$105,$A$6:$A$105,N20),"Quantidade acima do lote","OK")))))))),"Tipo inválido")))</f>
        <v/>
      </c>
      <c r="W20" s="27">
        <f>IF(A20="","",IF(AND(D20="Venda",V20="OK",SUMIFS($O$6:$O$105,$N$6:$N$105,N20)&lt;=SUMIFS($I$6:$I$105,$A$6:$A$105,N20)),1,0))</f>
        <v/>
      </c>
      <c r="X20" s="28" t="n"/>
    </row>
    <row r="21" ht="30" customHeight="1">
      <c r="A21" s="29" t="n"/>
      <c r="B21" s="30" t="n"/>
      <c r="C21" s="31" t="n"/>
      <c r="D21" s="30" t="n"/>
      <c r="E21" s="30" t="n"/>
      <c r="F21" s="30" t="n"/>
      <c r="G21" s="30" t="n"/>
      <c r="H21" s="30" t="n"/>
      <c r="I21" s="32" t="n"/>
      <c r="J21" s="32" t="n"/>
      <c r="K21" s="32" t="n"/>
      <c r="L21" s="33">
        <f>IF(A21="","",IFERROR(I21*J21*K21,""))</f>
        <v/>
      </c>
      <c r="M21" s="34" t="n"/>
      <c r="N21" s="30" t="n"/>
      <c r="O21" s="32" t="n"/>
      <c r="P21" s="33">
        <f>IF(A21="","",IF(D21="Venda",IFERROR(O21*(SUMIFS($L$6:$L$105,$A$6:$A$105,N21)+SUMIFS($M$6:$M$105,$A$6:$A$105,N21))/SUMIFS($I$6:$I$105,$A$6:$A$105,N21),""),""))</f>
        <v/>
      </c>
      <c r="Q21" s="33">
        <f>IF(A21="","",IF(D21="Venda",IFERROR(L21-M21,""),""))</f>
        <v/>
      </c>
      <c r="R21" s="33">
        <f>IF(A21="","",IF(D21="Venda",IFERROR(Q21-P21,""),""))</f>
        <v/>
      </c>
      <c r="S21" s="35">
        <f>IF(A21="","",IF(D21="Venda",IFERROR(R21/P21,""),""))</f>
        <v/>
      </c>
      <c r="T21" s="36">
        <f>IF(A21="","",IF(D21="Compra",IFERROR(SUMIFS($O$6:$O$105,$N$6:$N$105,A21),""),""))</f>
        <v/>
      </c>
      <c r="U21" s="36">
        <f>IF(A21="","",IF(D21="Compra",IFERROR(I21-T21,""),""))</f>
        <v/>
      </c>
      <c r="V21" s="37">
        <f>IF(A21="","",IF(D21="Compra",IF(OR(C21="",E21="",F21="",I21&lt;=0,J21&lt;=0,K21&lt;=0,M21&lt;0),"Rever dados",IF(T21&gt;I21,"Excesso atribuído","OK")),IF(D21="Venda",IF(OR(C21="",E21="",F21="",I21&lt;=0,J21&lt;=0,K21&lt;=0,M21&lt;0),"Rever dados",IF(OR(N21="",O21&lt;=0,P21=""),"Associar lote",IF(O21&lt;&gt;I21,"Quantidade não repartida",IF(COUNTIF($A$6:$A$105,N21)=0,"Referência inválida",IF(COUNTIFS($A$6:$A$105,N21,$D$6:$D$105,"Compra")=0,"Referência inválida",IF(COUNTIFS($A$6:$A$105,N21,$D$6:$D$105,"Compra",$F$6:$F$105,F21)=0,"Ativo diferente",IF(SUMIFS($C$6:$C$105,$A$6:$A$105,N21)&gt;C21,"Data a rever",IF(O21&gt;SUMIFS($I$6:$I$105,$A$6:$A$105,N21),"Quantidade acima do lote","OK")))))))),"Tipo inválido")))</f>
        <v/>
      </c>
      <c r="W21" s="38">
        <f>IF(A21="","",IF(AND(D21="Venda",V21="OK",SUMIFS($O$6:$O$105,$N$6:$N$105,N21)&lt;=SUMIFS($I$6:$I$105,$A$6:$A$105,N21)),1,0))</f>
        <v/>
      </c>
      <c r="X21" s="39" t="n"/>
    </row>
    <row r="22" ht="30" customHeight="1">
      <c r="A22" s="18" t="n"/>
      <c r="B22" s="19" t="n"/>
      <c r="C22" s="20" t="n"/>
      <c r="D22" s="19" t="n"/>
      <c r="E22" s="19" t="n"/>
      <c r="F22" s="19" t="n"/>
      <c r="G22" s="19" t="n"/>
      <c r="H22" s="19" t="n"/>
      <c r="I22" s="21" t="n"/>
      <c r="J22" s="21" t="n"/>
      <c r="K22" s="21" t="n"/>
      <c r="L22" s="22">
        <f>IF(A22="","",IFERROR(I22*J22*K22,""))</f>
        <v/>
      </c>
      <c r="M22" s="23" t="n"/>
      <c r="N22" s="19" t="n"/>
      <c r="O22" s="21" t="n"/>
      <c r="P22" s="22">
        <f>IF(A22="","",IF(D22="Venda",IFERROR(O22*(SUMIFS($L$6:$L$105,$A$6:$A$105,N22)+SUMIFS($M$6:$M$105,$A$6:$A$105,N22))/SUMIFS($I$6:$I$105,$A$6:$A$105,N22),""),""))</f>
        <v/>
      </c>
      <c r="Q22" s="22">
        <f>IF(A22="","",IF(D22="Venda",IFERROR(L22-M22,""),""))</f>
        <v/>
      </c>
      <c r="R22" s="22">
        <f>IF(A22="","",IF(D22="Venda",IFERROR(Q22-P22,""),""))</f>
        <v/>
      </c>
      <c r="S22" s="24">
        <f>IF(A22="","",IF(D22="Venda",IFERROR(R22/P22,""),""))</f>
        <v/>
      </c>
      <c r="T22" s="25">
        <f>IF(A22="","",IF(D22="Compra",IFERROR(SUMIFS($O$6:$O$105,$N$6:$N$105,A22),""),""))</f>
        <v/>
      </c>
      <c r="U22" s="25">
        <f>IF(A22="","",IF(D22="Compra",IFERROR(I22-T22,""),""))</f>
        <v/>
      </c>
      <c r="V22" s="26">
        <f>IF(A22="","",IF(D22="Compra",IF(OR(C22="",E22="",F22="",I22&lt;=0,J22&lt;=0,K22&lt;=0,M22&lt;0),"Rever dados",IF(T22&gt;I22,"Excesso atribuído","OK")),IF(D22="Venda",IF(OR(C22="",E22="",F22="",I22&lt;=0,J22&lt;=0,K22&lt;=0,M22&lt;0),"Rever dados",IF(OR(N22="",O22&lt;=0,P22=""),"Associar lote",IF(O22&lt;&gt;I22,"Quantidade não repartida",IF(COUNTIF($A$6:$A$105,N22)=0,"Referência inválida",IF(COUNTIFS($A$6:$A$105,N22,$D$6:$D$105,"Compra")=0,"Referência inválida",IF(COUNTIFS($A$6:$A$105,N22,$D$6:$D$105,"Compra",$F$6:$F$105,F22)=0,"Ativo diferente",IF(SUMIFS($C$6:$C$105,$A$6:$A$105,N22)&gt;C22,"Data a rever",IF(O22&gt;SUMIFS($I$6:$I$105,$A$6:$A$105,N22),"Quantidade acima do lote","OK")))))))),"Tipo inválido")))</f>
        <v/>
      </c>
      <c r="W22" s="27">
        <f>IF(A22="","",IF(AND(D22="Venda",V22="OK",SUMIFS($O$6:$O$105,$N$6:$N$105,N22)&lt;=SUMIFS($I$6:$I$105,$A$6:$A$105,N22)),1,0))</f>
        <v/>
      </c>
      <c r="X22" s="28" t="n"/>
    </row>
    <row r="23" ht="30" customHeight="1">
      <c r="A23" s="29" t="n"/>
      <c r="B23" s="30" t="n"/>
      <c r="C23" s="31" t="n"/>
      <c r="D23" s="30" t="n"/>
      <c r="E23" s="30" t="n"/>
      <c r="F23" s="30" t="n"/>
      <c r="G23" s="30" t="n"/>
      <c r="H23" s="30" t="n"/>
      <c r="I23" s="32" t="n"/>
      <c r="J23" s="32" t="n"/>
      <c r="K23" s="32" t="n"/>
      <c r="L23" s="33">
        <f>IF(A23="","",IFERROR(I23*J23*K23,""))</f>
        <v/>
      </c>
      <c r="M23" s="34" t="n"/>
      <c r="N23" s="30" t="n"/>
      <c r="O23" s="32" t="n"/>
      <c r="P23" s="33">
        <f>IF(A23="","",IF(D23="Venda",IFERROR(O23*(SUMIFS($L$6:$L$105,$A$6:$A$105,N23)+SUMIFS($M$6:$M$105,$A$6:$A$105,N23))/SUMIFS($I$6:$I$105,$A$6:$A$105,N23),""),""))</f>
        <v/>
      </c>
      <c r="Q23" s="33">
        <f>IF(A23="","",IF(D23="Venda",IFERROR(L23-M23,""),""))</f>
        <v/>
      </c>
      <c r="R23" s="33">
        <f>IF(A23="","",IF(D23="Venda",IFERROR(Q23-P23,""),""))</f>
        <v/>
      </c>
      <c r="S23" s="35">
        <f>IF(A23="","",IF(D23="Venda",IFERROR(R23/P23,""),""))</f>
        <v/>
      </c>
      <c r="T23" s="36">
        <f>IF(A23="","",IF(D23="Compra",IFERROR(SUMIFS($O$6:$O$105,$N$6:$N$105,A23),""),""))</f>
        <v/>
      </c>
      <c r="U23" s="36">
        <f>IF(A23="","",IF(D23="Compra",IFERROR(I23-T23,""),""))</f>
        <v/>
      </c>
      <c r="V23" s="37">
        <f>IF(A23="","",IF(D23="Compra",IF(OR(C23="",E23="",F23="",I23&lt;=0,J23&lt;=0,K23&lt;=0,M23&lt;0),"Rever dados",IF(T23&gt;I23,"Excesso atribuído","OK")),IF(D23="Venda",IF(OR(C23="",E23="",F23="",I23&lt;=0,J23&lt;=0,K23&lt;=0,M23&lt;0),"Rever dados",IF(OR(N23="",O23&lt;=0,P23=""),"Associar lote",IF(O23&lt;&gt;I23,"Quantidade não repartida",IF(COUNTIF($A$6:$A$105,N23)=0,"Referência inválida",IF(COUNTIFS($A$6:$A$105,N23,$D$6:$D$105,"Compra")=0,"Referência inválida",IF(COUNTIFS($A$6:$A$105,N23,$D$6:$D$105,"Compra",$F$6:$F$105,F23)=0,"Ativo diferente",IF(SUMIFS($C$6:$C$105,$A$6:$A$105,N23)&gt;C23,"Data a rever",IF(O23&gt;SUMIFS($I$6:$I$105,$A$6:$A$105,N23),"Quantidade acima do lote","OK")))))))),"Tipo inválido")))</f>
        <v/>
      </c>
      <c r="W23" s="38">
        <f>IF(A23="","",IF(AND(D23="Venda",V23="OK",SUMIFS($O$6:$O$105,$N$6:$N$105,N23)&lt;=SUMIFS($I$6:$I$105,$A$6:$A$105,N23)),1,0))</f>
        <v/>
      </c>
      <c r="X23" s="39" t="n"/>
    </row>
    <row r="24" ht="30" customHeight="1">
      <c r="A24" s="18" t="n"/>
      <c r="B24" s="19" t="n"/>
      <c r="C24" s="20" t="n"/>
      <c r="D24" s="19" t="n"/>
      <c r="E24" s="19" t="n"/>
      <c r="F24" s="19" t="n"/>
      <c r="G24" s="19" t="n"/>
      <c r="H24" s="19" t="n"/>
      <c r="I24" s="21" t="n"/>
      <c r="J24" s="21" t="n"/>
      <c r="K24" s="21" t="n"/>
      <c r="L24" s="22">
        <f>IF(A24="","",IFERROR(I24*J24*K24,""))</f>
        <v/>
      </c>
      <c r="M24" s="23" t="n"/>
      <c r="N24" s="19" t="n"/>
      <c r="O24" s="21" t="n"/>
      <c r="P24" s="22">
        <f>IF(A24="","",IF(D24="Venda",IFERROR(O24*(SUMIFS($L$6:$L$105,$A$6:$A$105,N24)+SUMIFS($M$6:$M$105,$A$6:$A$105,N24))/SUMIFS($I$6:$I$105,$A$6:$A$105,N24),""),""))</f>
        <v/>
      </c>
      <c r="Q24" s="22">
        <f>IF(A24="","",IF(D24="Venda",IFERROR(L24-M24,""),""))</f>
        <v/>
      </c>
      <c r="R24" s="22">
        <f>IF(A24="","",IF(D24="Venda",IFERROR(Q24-P24,""),""))</f>
        <v/>
      </c>
      <c r="S24" s="24">
        <f>IF(A24="","",IF(D24="Venda",IFERROR(R24/P24,""),""))</f>
        <v/>
      </c>
      <c r="T24" s="25">
        <f>IF(A24="","",IF(D24="Compra",IFERROR(SUMIFS($O$6:$O$105,$N$6:$N$105,A24),""),""))</f>
        <v/>
      </c>
      <c r="U24" s="25">
        <f>IF(A24="","",IF(D24="Compra",IFERROR(I24-T24,""),""))</f>
        <v/>
      </c>
      <c r="V24" s="26">
        <f>IF(A24="","",IF(D24="Compra",IF(OR(C24="",E24="",F24="",I24&lt;=0,J24&lt;=0,K24&lt;=0,M24&lt;0),"Rever dados",IF(T24&gt;I24,"Excesso atribuído","OK")),IF(D24="Venda",IF(OR(C24="",E24="",F24="",I24&lt;=0,J24&lt;=0,K24&lt;=0,M24&lt;0),"Rever dados",IF(OR(N24="",O24&lt;=0,P24=""),"Associar lote",IF(O24&lt;&gt;I24,"Quantidade não repartida",IF(COUNTIF($A$6:$A$105,N24)=0,"Referência inválida",IF(COUNTIFS($A$6:$A$105,N24,$D$6:$D$105,"Compra")=0,"Referência inválida",IF(COUNTIFS($A$6:$A$105,N24,$D$6:$D$105,"Compra",$F$6:$F$105,F24)=0,"Ativo diferente",IF(SUMIFS($C$6:$C$105,$A$6:$A$105,N24)&gt;C24,"Data a rever",IF(O24&gt;SUMIFS($I$6:$I$105,$A$6:$A$105,N24),"Quantidade acima do lote","OK")))))))),"Tipo inválido")))</f>
        <v/>
      </c>
      <c r="W24" s="27">
        <f>IF(A24="","",IF(AND(D24="Venda",V24="OK",SUMIFS($O$6:$O$105,$N$6:$N$105,N24)&lt;=SUMIFS($I$6:$I$105,$A$6:$A$105,N24)),1,0))</f>
        <v/>
      </c>
      <c r="X24" s="28" t="n"/>
    </row>
    <row r="25" ht="30" customHeight="1">
      <c r="A25" s="29" t="n"/>
      <c r="B25" s="30" t="n"/>
      <c r="C25" s="31" t="n"/>
      <c r="D25" s="30" t="n"/>
      <c r="E25" s="30" t="n"/>
      <c r="F25" s="30" t="n"/>
      <c r="G25" s="30" t="n"/>
      <c r="H25" s="30" t="n"/>
      <c r="I25" s="32" t="n"/>
      <c r="J25" s="32" t="n"/>
      <c r="K25" s="32" t="n"/>
      <c r="L25" s="33">
        <f>IF(A25="","",IFERROR(I25*J25*K25,""))</f>
        <v/>
      </c>
      <c r="M25" s="34" t="n"/>
      <c r="N25" s="30" t="n"/>
      <c r="O25" s="32" t="n"/>
      <c r="P25" s="33">
        <f>IF(A25="","",IF(D25="Venda",IFERROR(O25*(SUMIFS($L$6:$L$105,$A$6:$A$105,N25)+SUMIFS($M$6:$M$105,$A$6:$A$105,N25))/SUMIFS($I$6:$I$105,$A$6:$A$105,N25),""),""))</f>
        <v/>
      </c>
      <c r="Q25" s="33">
        <f>IF(A25="","",IF(D25="Venda",IFERROR(L25-M25,""),""))</f>
        <v/>
      </c>
      <c r="R25" s="33">
        <f>IF(A25="","",IF(D25="Venda",IFERROR(Q25-P25,""),""))</f>
        <v/>
      </c>
      <c r="S25" s="35">
        <f>IF(A25="","",IF(D25="Venda",IFERROR(R25/P25,""),""))</f>
        <v/>
      </c>
      <c r="T25" s="36">
        <f>IF(A25="","",IF(D25="Compra",IFERROR(SUMIFS($O$6:$O$105,$N$6:$N$105,A25),""),""))</f>
        <v/>
      </c>
      <c r="U25" s="36">
        <f>IF(A25="","",IF(D25="Compra",IFERROR(I25-T25,""),""))</f>
        <v/>
      </c>
      <c r="V25" s="37">
        <f>IF(A25="","",IF(D25="Compra",IF(OR(C25="",E25="",F25="",I25&lt;=0,J25&lt;=0,K25&lt;=0,M25&lt;0),"Rever dados",IF(T25&gt;I25,"Excesso atribuído","OK")),IF(D25="Venda",IF(OR(C25="",E25="",F25="",I25&lt;=0,J25&lt;=0,K25&lt;=0,M25&lt;0),"Rever dados",IF(OR(N25="",O25&lt;=0,P25=""),"Associar lote",IF(O25&lt;&gt;I25,"Quantidade não repartida",IF(COUNTIF($A$6:$A$105,N25)=0,"Referência inválida",IF(COUNTIFS($A$6:$A$105,N25,$D$6:$D$105,"Compra")=0,"Referência inválida",IF(COUNTIFS($A$6:$A$105,N25,$D$6:$D$105,"Compra",$F$6:$F$105,F25)=0,"Ativo diferente",IF(SUMIFS($C$6:$C$105,$A$6:$A$105,N25)&gt;C25,"Data a rever",IF(O25&gt;SUMIFS($I$6:$I$105,$A$6:$A$105,N25),"Quantidade acima do lote","OK")))))))),"Tipo inválido")))</f>
        <v/>
      </c>
      <c r="W25" s="38">
        <f>IF(A25="","",IF(AND(D25="Venda",V25="OK",SUMIFS($O$6:$O$105,$N$6:$N$105,N25)&lt;=SUMIFS($I$6:$I$105,$A$6:$A$105,N25)),1,0))</f>
        <v/>
      </c>
      <c r="X25" s="39" t="n"/>
    </row>
    <row r="26" ht="30" customHeight="1">
      <c r="A26" s="18" t="n"/>
      <c r="B26" s="19" t="n"/>
      <c r="C26" s="20" t="n"/>
      <c r="D26" s="19" t="n"/>
      <c r="E26" s="19" t="n"/>
      <c r="F26" s="19" t="n"/>
      <c r="G26" s="19" t="n"/>
      <c r="H26" s="19" t="n"/>
      <c r="I26" s="21" t="n"/>
      <c r="J26" s="21" t="n"/>
      <c r="K26" s="21" t="n"/>
      <c r="L26" s="22">
        <f>IF(A26="","",IFERROR(I26*J26*K26,""))</f>
        <v/>
      </c>
      <c r="M26" s="23" t="n"/>
      <c r="N26" s="19" t="n"/>
      <c r="O26" s="21" t="n"/>
      <c r="P26" s="22">
        <f>IF(A26="","",IF(D26="Venda",IFERROR(O26*(SUMIFS($L$6:$L$105,$A$6:$A$105,N26)+SUMIFS($M$6:$M$105,$A$6:$A$105,N26))/SUMIFS($I$6:$I$105,$A$6:$A$105,N26),""),""))</f>
        <v/>
      </c>
      <c r="Q26" s="22">
        <f>IF(A26="","",IF(D26="Venda",IFERROR(L26-M26,""),""))</f>
        <v/>
      </c>
      <c r="R26" s="22">
        <f>IF(A26="","",IF(D26="Venda",IFERROR(Q26-P26,""),""))</f>
        <v/>
      </c>
      <c r="S26" s="24">
        <f>IF(A26="","",IF(D26="Venda",IFERROR(R26/P26,""),""))</f>
        <v/>
      </c>
      <c r="T26" s="25">
        <f>IF(A26="","",IF(D26="Compra",IFERROR(SUMIFS($O$6:$O$105,$N$6:$N$105,A26),""),""))</f>
        <v/>
      </c>
      <c r="U26" s="25">
        <f>IF(A26="","",IF(D26="Compra",IFERROR(I26-T26,""),""))</f>
        <v/>
      </c>
      <c r="V26" s="26">
        <f>IF(A26="","",IF(D26="Compra",IF(OR(C26="",E26="",F26="",I26&lt;=0,J26&lt;=0,K26&lt;=0,M26&lt;0),"Rever dados",IF(T26&gt;I26,"Excesso atribuído","OK")),IF(D26="Venda",IF(OR(C26="",E26="",F26="",I26&lt;=0,J26&lt;=0,K26&lt;=0,M26&lt;0),"Rever dados",IF(OR(N26="",O26&lt;=0,P26=""),"Associar lote",IF(O26&lt;&gt;I26,"Quantidade não repartida",IF(COUNTIF($A$6:$A$105,N26)=0,"Referência inválida",IF(COUNTIFS($A$6:$A$105,N26,$D$6:$D$105,"Compra")=0,"Referência inválida",IF(COUNTIFS($A$6:$A$105,N26,$D$6:$D$105,"Compra",$F$6:$F$105,F26)=0,"Ativo diferente",IF(SUMIFS($C$6:$C$105,$A$6:$A$105,N26)&gt;C26,"Data a rever",IF(O26&gt;SUMIFS($I$6:$I$105,$A$6:$A$105,N26),"Quantidade acima do lote","OK")))))))),"Tipo inválido")))</f>
        <v/>
      </c>
      <c r="W26" s="27">
        <f>IF(A26="","",IF(AND(D26="Venda",V26="OK",SUMIFS($O$6:$O$105,$N$6:$N$105,N26)&lt;=SUMIFS($I$6:$I$105,$A$6:$A$105,N26)),1,0))</f>
        <v/>
      </c>
      <c r="X26" s="28" t="n"/>
    </row>
    <row r="27" ht="30" customHeight="1">
      <c r="A27" s="29" t="n"/>
      <c r="B27" s="30" t="n"/>
      <c r="C27" s="31" t="n"/>
      <c r="D27" s="30" t="n"/>
      <c r="E27" s="30" t="n"/>
      <c r="F27" s="30" t="n"/>
      <c r="G27" s="30" t="n"/>
      <c r="H27" s="30" t="n"/>
      <c r="I27" s="32" t="n"/>
      <c r="J27" s="32" t="n"/>
      <c r="K27" s="32" t="n"/>
      <c r="L27" s="33">
        <f>IF(A27="","",IFERROR(I27*J27*K27,""))</f>
        <v/>
      </c>
      <c r="M27" s="34" t="n"/>
      <c r="N27" s="30" t="n"/>
      <c r="O27" s="32" t="n"/>
      <c r="P27" s="33">
        <f>IF(A27="","",IF(D27="Venda",IFERROR(O27*(SUMIFS($L$6:$L$105,$A$6:$A$105,N27)+SUMIFS($M$6:$M$105,$A$6:$A$105,N27))/SUMIFS($I$6:$I$105,$A$6:$A$105,N27),""),""))</f>
        <v/>
      </c>
      <c r="Q27" s="33">
        <f>IF(A27="","",IF(D27="Venda",IFERROR(L27-M27,""),""))</f>
        <v/>
      </c>
      <c r="R27" s="33">
        <f>IF(A27="","",IF(D27="Venda",IFERROR(Q27-P27,""),""))</f>
        <v/>
      </c>
      <c r="S27" s="35">
        <f>IF(A27="","",IF(D27="Venda",IFERROR(R27/P27,""),""))</f>
        <v/>
      </c>
      <c r="T27" s="36">
        <f>IF(A27="","",IF(D27="Compra",IFERROR(SUMIFS($O$6:$O$105,$N$6:$N$105,A27),""),""))</f>
        <v/>
      </c>
      <c r="U27" s="36">
        <f>IF(A27="","",IF(D27="Compra",IFERROR(I27-T27,""),""))</f>
        <v/>
      </c>
      <c r="V27" s="37">
        <f>IF(A27="","",IF(D27="Compra",IF(OR(C27="",E27="",F27="",I27&lt;=0,J27&lt;=0,K27&lt;=0,M27&lt;0),"Rever dados",IF(T27&gt;I27,"Excesso atribuído","OK")),IF(D27="Venda",IF(OR(C27="",E27="",F27="",I27&lt;=0,J27&lt;=0,K27&lt;=0,M27&lt;0),"Rever dados",IF(OR(N27="",O27&lt;=0,P27=""),"Associar lote",IF(O27&lt;&gt;I27,"Quantidade não repartida",IF(COUNTIF($A$6:$A$105,N27)=0,"Referência inválida",IF(COUNTIFS($A$6:$A$105,N27,$D$6:$D$105,"Compra")=0,"Referência inválida",IF(COUNTIFS($A$6:$A$105,N27,$D$6:$D$105,"Compra",$F$6:$F$105,F27)=0,"Ativo diferente",IF(SUMIFS($C$6:$C$105,$A$6:$A$105,N27)&gt;C27,"Data a rever",IF(O27&gt;SUMIFS($I$6:$I$105,$A$6:$A$105,N27),"Quantidade acima do lote","OK")))))))),"Tipo inválido")))</f>
        <v/>
      </c>
      <c r="W27" s="38">
        <f>IF(A27="","",IF(AND(D27="Venda",V27="OK",SUMIFS($O$6:$O$105,$N$6:$N$105,N27)&lt;=SUMIFS($I$6:$I$105,$A$6:$A$105,N27)),1,0))</f>
        <v/>
      </c>
      <c r="X27" s="39" t="n"/>
    </row>
    <row r="28" ht="30" customHeight="1">
      <c r="A28" s="18" t="n"/>
      <c r="B28" s="19" t="n"/>
      <c r="C28" s="20" t="n"/>
      <c r="D28" s="19" t="n"/>
      <c r="E28" s="19" t="n"/>
      <c r="F28" s="19" t="n"/>
      <c r="G28" s="19" t="n"/>
      <c r="H28" s="19" t="n"/>
      <c r="I28" s="21" t="n"/>
      <c r="J28" s="21" t="n"/>
      <c r="K28" s="21" t="n"/>
      <c r="L28" s="22">
        <f>IF(A28="","",IFERROR(I28*J28*K28,""))</f>
        <v/>
      </c>
      <c r="M28" s="23" t="n"/>
      <c r="N28" s="19" t="n"/>
      <c r="O28" s="21" t="n"/>
      <c r="P28" s="22">
        <f>IF(A28="","",IF(D28="Venda",IFERROR(O28*(SUMIFS($L$6:$L$105,$A$6:$A$105,N28)+SUMIFS($M$6:$M$105,$A$6:$A$105,N28))/SUMIFS($I$6:$I$105,$A$6:$A$105,N28),""),""))</f>
        <v/>
      </c>
      <c r="Q28" s="22">
        <f>IF(A28="","",IF(D28="Venda",IFERROR(L28-M28,""),""))</f>
        <v/>
      </c>
      <c r="R28" s="22">
        <f>IF(A28="","",IF(D28="Venda",IFERROR(Q28-P28,""),""))</f>
        <v/>
      </c>
      <c r="S28" s="24">
        <f>IF(A28="","",IF(D28="Venda",IFERROR(R28/P28,""),""))</f>
        <v/>
      </c>
      <c r="T28" s="25">
        <f>IF(A28="","",IF(D28="Compra",IFERROR(SUMIFS($O$6:$O$105,$N$6:$N$105,A28),""),""))</f>
        <v/>
      </c>
      <c r="U28" s="25">
        <f>IF(A28="","",IF(D28="Compra",IFERROR(I28-T28,""),""))</f>
        <v/>
      </c>
      <c r="V28" s="26">
        <f>IF(A28="","",IF(D28="Compra",IF(OR(C28="",E28="",F28="",I28&lt;=0,J28&lt;=0,K28&lt;=0,M28&lt;0),"Rever dados",IF(T28&gt;I28,"Excesso atribuído","OK")),IF(D28="Venda",IF(OR(C28="",E28="",F28="",I28&lt;=0,J28&lt;=0,K28&lt;=0,M28&lt;0),"Rever dados",IF(OR(N28="",O28&lt;=0,P28=""),"Associar lote",IF(O28&lt;&gt;I28,"Quantidade não repartida",IF(COUNTIF($A$6:$A$105,N28)=0,"Referência inválida",IF(COUNTIFS($A$6:$A$105,N28,$D$6:$D$105,"Compra")=0,"Referência inválida",IF(COUNTIFS($A$6:$A$105,N28,$D$6:$D$105,"Compra",$F$6:$F$105,F28)=0,"Ativo diferente",IF(SUMIFS($C$6:$C$105,$A$6:$A$105,N28)&gt;C28,"Data a rever",IF(O28&gt;SUMIFS($I$6:$I$105,$A$6:$A$105,N28),"Quantidade acima do lote","OK")))))))),"Tipo inválido")))</f>
        <v/>
      </c>
      <c r="W28" s="27">
        <f>IF(A28="","",IF(AND(D28="Venda",V28="OK",SUMIFS($O$6:$O$105,$N$6:$N$105,N28)&lt;=SUMIFS($I$6:$I$105,$A$6:$A$105,N28)),1,0))</f>
        <v/>
      </c>
      <c r="X28" s="28" t="n"/>
    </row>
    <row r="29" ht="30" customHeight="1">
      <c r="A29" s="29" t="n"/>
      <c r="B29" s="30" t="n"/>
      <c r="C29" s="31" t="n"/>
      <c r="D29" s="30" t="n"/>
      <c r="E29" s="30" t="n"/>
      <c r="F29" s="30" t="n"/>
      <c r="G29" s="30" t="n"/>
      <c r="H29" s="30" t="n"/>
      <c r="I29" s="32" t="n"/>
      <c r="J29" s="32" t="n"/>
      <c r="K29" s="32" t="n"/>
      <c r="L29" s="33">
        <f>IF(A29="","",IFERROR(I29*J29*K29,""))</f>
        <v/>
      </c>
      <c r="M29" s="34" t="n"/>
      <c r="N29" s="30" t="n"/>
      <c r="O29" s="32" t="n"/>
      <c r="P29" s="33">
        <f>IF(A29="","",IF(D29="Venda",IFERROR(O29*(SUMIFS($L$6:$L$105,$A$6:$A$105,N29)+SUMIFS($M$6:$M$105,$A$6:$A$105,N29))/SUMIFS($I$6:$I$105,$A$6:$A$105,N29),""),""))</f>
        <v/>
      </c>
      <c r="Q29" s="33">
        <f>IF(A29="","",IF(D29="Venda",IFERROR(L29-M29,""),""))</f>
        <v/>
      </c>
      <c r="R29" s="33">
        <f>IF(A29="","",IF(D29="Venda",IFERROR(Q29-P29,""),""))</f>
        <v/>
      </c>
      <c r="S29" s="35">
        <f>IF(A29="","",IF(D29="Venda",IFERROR(R29/P29,""),""))</f>
        <v/>
      </c>
      <c r="T29" s="36">
        <f>IF(A29="","",IF(D29="Compra",IFERROR(SUMIFS($O$6:$O$105,$N$6:$N$105,A29),""),""))</f>
        <v/>
      </c>
      <c r="U29" s="36">
        <f>IF(A29="","",IF(D29="Compra",IFERROR(I29-T29,""),""))</f>
        <v/>
      </c>
      <c r="V29" s="37">
        <f>IF(A29="","",IF(D29="Compra",IF(OR(C29="",E29="",F29="",I29&lt;=0,J29&lt;=0,K29&lt;=0,M29&lt;0),"Rever dados",IF(T29&gt;I29,"Excesso atribuído","OK")),IF(D29="Venda",IF(OR(C29="",E29="",F29="",I29&lt;=0,J29&lt;=0,K29&lt;=0,M29&lt;0),"Rever dados",IF(OR(N29="",O29&lt;=0,P29=""),"Associar lote",IF(O29&lt;&gt;I29,"Quantidade não repartida",IF(COUNTIF($A$6:$A$105,N29)=0,"Referência inválida",IF(COUNTIFS($A$6:$A$105,N29,$D$6:$D$105,"Compra")=0,"Referência inválida",IF(COUNTIFS($A$6:$A$105,N29,$D$6:$D$105,"Compra",$F$6:$F$105,F29)=0,"Ativo diferente",IF(SUMIFS($C$6:$C$105,$A$6:$A$105,N29)&gt;C29,"Data a rever",IF(O29&gt;SUMIFS($I$6:$I$105,$A$6:$A$105,N29),"Quantidade acima do lote","OK")))))))),"Tipo inválido")))</f>
        <v/>
      </c>
      <c r="W29" s="38">
        <f>IF(A29="","",IF(AND(D29="Venda",V29="OK",SUMIFS($O$6:$O$105,$N$6:$N$105,N29)&lt;=SUMIFS($I$6:$I$105,$A$6:$A$105,N29)),1,0))</f>
        <v/>
      </c>
      <c r="X29" s="39" t="n"/>
    </row>
    <row r="30" ht="30" customHeight="1">
      <c r="A30" s="18" t="n"/>
      <c r="B30" s="19" t="n"/>
      <c r="C30" s="20" t="n"/>
      <c r="D30" s="19" t="n"/>
      <c r="E30" s="19" t="n"/>
      <c r="F30" s="19" t="n"/>
      <c r="G30" s="19" t="n"/>
      <c r="H30" s="19" t="n"/>
      <c r="I30" s="21" t="n"/>
      <c r="J30" s="21" t="n"/>
      <c r="K30" s="21" t="n"/>
      <c r="L30" s="22">
        <f>IF(A30="","",IFERROR(I30*J30*K30,""))</f>
        <v/>
      </c>
      <c r="M30" s="23" t="n"/>
      <c r="N30" s="19" t="n"/>
      <c r="O30" s="21" t="n"/>
      <c r="P30" s="22">
        <f>IF(A30="","",IF(D30="Venda",IFERROR(O30*(SUMIFS($L$6:$L$105,$A$6:$A$105,N30)+SUMIFS($M$6:$M$105,$A$6:$A$105,N30))/SUMIFS($I$6:$I$105,$A$6:$A$105,N30),""),""))</f>
        <v/>
      </c>
      <c r="Q30" s="22">
        <f>IF(A30="","",IF(D30="Venda",IFERROR(L30-M30,""),""))</f>
        <v/>
      </c>
      <c r="R30" s="22">
        <f>IF(A30="","",IF(D30="Venda",IFERROR(Q30-P30,""),""))</f>
        <v/>
      </c>
      <c r="S30" s="24">
        <f>IF(A30="","",IF(D30="Venda",IFERROR(R30/P30,""),""))</f>
        <v/>
      </c>
      <c r="T30" s="25">
        <f>IF(A30="","",IF(D30="Compra",IFERROR(SUMIFS($O$6:$O$105,$N$6:$N$105,A30),""),""))</f>
        <v/>
      </c>
      <c r="U30" s="25">
        <f>IF(A30="","",IF(D30="Compra",IFERROR(I30-T30,""),""))</f>
        <v/>
      </c>
      <c r="V30" s="26">
        <f>IF(A30="","",IF(D30="Compra",IF(OR(C30="",E30="",F30="",I30&lt;=0,J30&lt;=0,K30&lt;=0,M30&lt;0),"Rever dados",IF(T30&gt;I30,"Excesso atribuído","OK")),IF(D30="Venda",IF(OR(C30="",E30="",F30="",I30&lt;=0,J30&lt;=0,K30&lt;=0,M30&lt;0),"Rever dados",IF(OR(N30="",O30&lt;=0,P30=""),"Associar lote",IF(O30&lt;&gt;I30,"Quantidade não repartida",IF(COUNTIF($A$6:$A$105,N30)=0,"Referência inválida",IF(COUNTIFS($A$6:$A$105,N30,$D$6:$D$105,"Compra")=0,"Referência inválida",IF(COUNTIFS($A$6:$A$105,N30,$D$6:$D$105,"Compra",$F$6:$F$105,F30)=0,"Ativo diferente",IF(SUMIFS($C$6:$C$105,$A$6:$A$105,N30)&gt;C30,"Data a rever",IF(O30&gt;SUMIFS($I$6:$I$105,$A$6:$A$105,N30),"Quantidade acima do lote","OK")))))))),"Tipo inválido")))</f>
        <v/>
      </c>
      <c r="W30" s="27">
        <f>IF(A30="","",IF(AND(D30="Venda",V30="OK",SUMIFS($O$6:$O$105,$N$6:$N$105,N30)&lt;=SUMIFS($I$6:$I$105,$A$6:$A$105,N30)),1,0))</f>
        <v/>
      </c>
      <c r="X30" s="28" t="n"/>
    </row>
    <row r="31" ht="30" customHeight="1">
      <c r="A31" s="29" t="n"/>
      <c r="B31" s="30" t="n"/>
      <c r="C31" s="31" t="n"/>
      <c r="D31" s="30" t="n"/>
      <c r="E31" s="30" t="n"/>
      <c r="F31" s="30" t="n"/>
      <c r="G31" s="30" t="n"/>
      <c r="H31" s="30" t="n"/>
      <c r="I31" s="32" t="n"/>
      <c r="J31" s="32" t="n"/>
      <c r="K31" s="32" t="n"/>
      <c r="L31" s="33">
        <f>IF(A31="","",IFERROR(I31*J31*K31,""))</f>
        <v/>
      </c>
      <c r="M31" s="34" t="n"/>
      <c r="N31" s="30" t="n"/>
      <c r="O31" s="32" t="n"/>
      <c r="P31" s="33">
        <f>IF(A31="","",IF(D31="Venda",IFERROR(O31*(SUMIFS($L$6:$L$105,$A$6:$A$105,N31)+SUMIFS($M$6:$M$105,$A$6:$A$105,N31))/SUMIFS($I$6:$I$105,$A$6:$A$105,N31),""),""))</f>
        <v/>
      </c>
      <c r="Q31" s="33">
        <f>IF(A31="","",IF(D31="Venda",IFERROR(L31-M31,""),""))</f>
        <v/>
      </c>
      <c r="R31" s="33">
        <f>IF(A31="","",IF(D31="Venda",IFERROR(Q31-P31,""),""))</f>
        <v/>
      </c>
      <c r="S31" s="35">
        <f>IF(A31="","",IF(D31="Venda",IFERROR(R31/P31,""),""))</f>
        <v/>
      </c>
      <c r="T31" s="36">
        <f>IF(A31="","",IF(D31="Compra",IFERROR(SUMIFS($O$6:$O$105,$N$6:$N$105,A31),""),""))</f>
        <v/>
      </c>
      <c r="U31" s="36">
        <f>IF(A31="","",IF(D31="Compra",IFERROR(I31-T31,""),""))</f>
        <v/>
      </c>
      <c r="V31" s="37">
        <f>IF(A31="","",IF(D31="Compra",IF(OR(C31="",E31="",F31="",I31&lt;=0,J31&lt;=0,K31&lt;=0,M31&lt;0),"Rever dados",IF(T31&gt;I31,"Excesso atribuído","OK")),IF(D31="Venda",IF(OR(C31="",E31="",F31="",I31&lt;=0,J31&lt;=0,K31&lt;=0,M31&lt;0),"Rever dados",IF(OR(N31="",O31&lt;=0,P31=""),"Associar lote",IF(O31&lt;&gt;I31,"Quantidade não repartida",IF(COUNTIF($A$6:$A$105,N31)=0,"Referência inválida",IF(COUNTIFS($A$6:$A$105,N31,$D$6:$D$105,"Compra")=0,"Referência inválida",IF(COUNTIFS($A$6:$A$105,N31,$D$6:$D$105,"Compra",$F$6:$F$105,F31)=0,"Ativo diferente",IF(SUMIFS($C$6:$C$105,$A$6:$A$105,N31)&gt;C31,"Data a rever",IF(O31&gt;SUMIFS($I$6:$I$105,$A$6:$A$105,N31),"Quantidade acima do lote","OK")))))))),"Tipo inválido")))</f>
        <v/>
      </c>
      <c r="W31" s="38">
        <f>IF(A31="","",IF(AND(D31="Venda",V31="OK",SUMIFS($O$6:$O$105,$N$6:$N$105,N31)&lt;=SUMIFS($I$6:$I$105,$A$6:$A$105,N31)),1,0))</f>
        <v/>
      </c>
      <c r="X31" s="39" t="n"/>
    </row>
    <row r="32" ht="30" customHeight="1">
      <c r="A32" s="18" t="n"/>
      <c r="B32" s="19" t="n"/>
      <c r="C32" s="20" t="n"/>
      <c r="D32" s="19" t="n"/>
      <c r="E32" s="19" t="n"/>
      <c r="F32" s="19" t="n"/>
      <c r="G32" s="19" t="n"/>
      <c r="H32" s="19" t="n"/>
      <c r="I32" s="21" t="n"/>
      <c r="J32" s="21" t="n"/>
      <c r="K32" s="21" t="n"/>
      <c r="L32" s="22">
        <f>IF(A32="","",IFERROR(I32*J32*K32,""))</f>
        <v/>
      </c>
      <c r="M32" s="23" t="n"/>
      <c r="N32" s="19" t="n"/>
      <c r="O32" s="21" t="n"/>
      <c r="P32" s="22">
        <f>IF(A32="","",IF(D32="Venda",IFERROR(O32*(SUMIFS($L$6:$L$105,$A$6:$A$105,N32)+SUMIFS($M$6:$M$105,$A$6:$A$105,N32))/SUMIFS($I$6:$I$105,$A$6:$A$105,N32),""),""))</f>
        <v/>
      </c>
      <c r="Q32" s="22">
        <f>IF(A32="","",IF(D32="Venda",IFERROR(L32-M32,""),""))</f>
        <v/>
      </c>
      <c r="R32" s="22">
        <f>IF(A32="","",IF(D32="Venda",IFERROR(Q32-P32,""),""))</f>
        <v/>
      </c>
      <c r="S32" s="24">
        <f>IF(A32="","",IF(D32="Venda",IFERROR(R32/P32,""),""))</f>
        <v/>
      </c>
      <c r="T32" s="25">
        <f>IF(A32="","",IF(D32="Compra",IFERROR(SUMIFS($O$6:$O$105,$N$6:$N$105,A32),""),""))</f>
        <v/>
      </c>
      <c r="U32" s="25">
        <f>IF(A32="","",IF(D32="Compra",IFERROR(I32-T32,""),""))</f>
        <v/>
      </c>
      <c r="V32" s="26">
        <f>IF(A32="","",IF(D32="Compra",IF(OR(C32="",E32="",F32="",I32&lt;=0,J32&lt;=0,K32&lt;=0,M32&lt;0),"Rever dados",IF(T32&gt;I32,"Excesso atribuído","OK")),IF(D32="Venda",IF(OR(C32="",E32="",F32="",I32&lt;=0,J32&lt;=0,K32&lt;=0,M32&lt;0),"Rever dados",IF(OR(N32="",O32&lt;=0,P32=""),"Associar lote",IF(O32&lt;&gt;I32,"Quantidade não repartida",IF(COUNTIF($A$6:$A$105,N32)=0,"Referência inválida",IF(COUNTIFS($A$6:$A$105,N32,$D$6:$D$105,"Compra")=0,"Referência inválida",IF(COUNTIFS($A$6:$A$105,N32,$D$6:$D$105,"Compra",$F$6:$F$105,F32)=0,"Ativo diferente",IF(SUMIFS($C$6:$C$105,$A$6:$A$105,N32)&gt;C32,"Data a rever",IF(O32&gt;SUMIFS($I$6:$I$105,$A$6:$A$105,N32),"Quantidade acima do lote","OK")))))))),"Tipo inválido")))</f>
        <v/>
      </c>
      <c r="W32" s="27">
        <f>IF(A32="","",IF(AND(D32="Venda",V32="OK",SUMIFS($O$6:$O$105,$N$6:$N$105,N32)&lt;=SUMIFS($I$6:$I$105,$A$6:$A$105,N32)),1,0))</f>
        <v/>
      </c>
      <c r="X32" s="28" t="n"/>
    </row>
    <row r="33" ht="30" customHeight="1">
      <c r="A33" s="29" t="n"/>
      <c r="B33" s="30" t="n"/>
      <c r="C33" s="31" t="n"/>
      <c r="D33" s="30" t="n"/>
      <c r="E33" s="30" t="n"/>
      <c r="F33" s="30" t="n"/>
      <c r="G33" s="30" t="n"/>
      <c r="H33" s="30" t="n"/>
      <c r="I33" s="32" t="n"/>
      <c r="J33" s="32" t="n"/>
      <c r="K33" s="32" t="n"/>
      <c r="L33" s="33">
        <f>IF(A33="","",IFERROR(I33*J33*K33,""))</f>
        <v/>
      </c>
      <c r="M33" s="34" t="n"/>
      <c r="N33" s="30" t="n"/>
      <c r="O33" s="32" t="n"/>
      <c r="P33" s="33">
        <f>IF(A33="","",IF(D33="Venda",IFERROR(O33*(SUMIFS($L$6:$L$105,$A$6:$A$105,N33)+SUMIFS($M$6:$M$105,$A$6:$A$105,N33))/SUMIFS($I$6:$I$105,$A$6:$A$105,N33),""),""))</f>
        <v/>
      </c>
      <c r="Q33" s="33">
        <f>IF(A33="","",IF(D33="Venda",IFERROR(L33-M33,""),""))</f>
        <v/>
      </c>
      <c r="R33" s="33">
        <f>IF(A33="","",IF(D33="Venda",IFERROR(Q33-P33,""),""))</f>
        <v/>
      </c>
      <c r="S33" s="35">
        <f>IF(A33="","",IF(D33="Venda",IFERROR(R33/P33,""),""))</f>
        <v/>
      </c>
      <c r="T33" s="36">
        <f>IF(A33="","",IF(D33="Compra",IFERROR(SUMIFS($O$6:$O$105,$N$6:$N$105,A33),""),""))</f>
        <v/>
      </c>
      <c r="U33" s="36">
        <f>IF(A33="","",IF(D33="Compra",IFERROR(I33-T33,""),""))</f>
        <v/>
      </c>
      <c r="V33" s="37">
        <f>IF(A33="","",IF(D33="Compra",IF(OR(C33="",E33="",F33="",I33&lt;=0,J33&lt;=0,K33&lt;=0,M33&lt;0),"Rever dados",IF(T33&gt;I33,"Excesso atribuído","OK")),IF(D33="Venda",IF(OR(C33="",E33="",F33="",I33&lt;=0,J33&lt;=0,K33&lt;=0,M33&lt;0),"Rever dados",IF(OR(N33="",O33&lt;=0,P33=""),"Associar lote",IF(O33&lt;&gt;I33,"Quantidade não repartida",IF(COUNTIF($A$6:$A$105,N33)=0,"Referência inválida",IF(COUNTIFS($A$6:$A$105,N33,$D$6:$D$105,"Compra")=0,"Referência inválida",IF(COUNTIFS($A$6:$A$105,N33,$D$6:$D$105,"Compra",$F$6:$F$105,F33)=0,"Ativo diferente",IF(SUMIFS($C$6:$C$105,$A$6:$A$105,N33)&gt;C33,"Data a rever",IF(O33&gt;SUMIFS($I$6:$I$105,$A$6:$A$105,N33),"Quantidade acima do lote","OK")))))))),"Tipo inválido")))</f>
        <v/>
      </c>
      <c r="W33" s="38">
        <f>IF(A33="","",IF(AND(D33="Venda",V33="OK",SUMIFS($O$6:$O$105,$N$6:$N$105,N33)&lt;=SUMIFS($I$6:$I$105,$A$6:$A$105,N33)),1,0))</f>
        <v/>
      </c>
      <c r="X33" s="39" t="n"/>
    </row>
    <row r="34" ht="30" customHeight="1">
      <c r="A34" s="18" t="n"/>
      <c r="B34" s="19" t="n"/>
      <c r="C34" s="20" t="n"/>
      <c r="D34" s="19" t="n"/>
      <c r="E34" s="19" t="n"/>
      <c r="F34" s="19" t="n"/>
      <c r="G34" s="19" t="n"/>
      <c r="H34" s="19" t="n"/>
      <c r="I34" s="21" t="n"/>
      <c r="J34" s="21" t="n"/>
      <c r="K34" s="21" t="n"/>
      <c r="L34" s="22">
        <f>IF(A34="","",IFERROR(I34*J34*K34,""))</f>
        <v/>
      </c>
      <c r="M34" s="23" t="n"/>
      <c r="N34" s="19" t="n"/>
      <c r="O34" s="21" t="n"/>
      <c r="P34" s="22">
        <f>IF(A34="","",IF(D34="Venda",IFERROR(O34*(SUMIFS($L$6:$L$105,$A$6:$A$105,N34)+SUMIFS($M$6:$M$105,$A$6:$A$105,N34))/SUMIFS($I$6:$I$105,$A$6:$A$105,N34),""),""))</f>
        <v/>
      </c>
      <c r="Q34" s="22">
        <f>IF(A34="","",IF(D34="Venda",IFERROR(L34-M34,""),""))</f>
        <v/>
      </c>
      <c r="R34" s="22">
        <f>IF(A34="","",IF(D34="Venda",IFERROR(Q34-P34,""),""))</f>
        <v/>
      </c>
      <c r="S34" s="24">
        <f>IF(A34="","",IF(D34="Venda",IFERROR(R34/P34,""),""))</f>
        <v/>
      </c>
      <c r="T34" s="25">
        <f>IF(A34="","",IF(D34="Compra",IFERROR(SUMIFS($O$6:$O$105,$N$6:$N$105,A34),""),""))</f>
        <v/>
      </c>
      <c r="U34" s="25">
        <f>IF(A34="","",IF(D34="Compra",IFERROR(I34-T34,""),""))</f>
        <v/>
      </c>
      <c r="V34" s="26">
        <f>IF(A34="","",IF(D34="Compra",IF(OR(C34="",E34="",F34="",I34&lt;=0,J34&lt;=0,K34&lt;=0,M34&lt;0),"Rever dados",IF(T34&gt;I34,"Excesso atribuído","OK")),IF(D34="Venda",IF(OR(C34="",E34="",F34="",I34&lt;=0,J34&lt;=0,K34&lt;=0,M34&lt;0),"Rever dados",IF(OR(N34="",O34&lt;=0,P34=""),"Associar lote",IF(O34&lt;&gt;I34,"Quantidade não repartida",IF(COUNTIF($A$6:$A$105,N34)=0,"Referência inválida",IF(COUNTIFS($A$6:$A$105,N34,$D$6:$D$105,"Compra")=0,"Referência inválida",IF(COUNTIFS($A$6:$A$105,N34,$D$6:$D$105,"Compra",$F$6:$F$105,F34)=0,"Ativo diferente",IF(SUMIFS($C$6:$C$105,$A$6:$A$105,N34)&gt;C34,"Data a rever",IF(O34&gt;SUMIFS($I$6:$I$105,$A$6:$A$105,N34),"Quantidade acima do lote","OK")))))))),"Tipo inválido")))</f>
        <v/>
      </c>
      <c r="W34" s="27">
        <f>IF(A34="","",IF(AND(D34="Venda",V34="OK",SUMIFS($O$6:$O$105,$N$6:$N$105,N34)&lt;=SUMIFS($I$6:$I$105,$A$6:$A$105,N34)),1,0))</f>
        <v/>
      </c>
      <c r="X34" s="28" t="n"/>
    </row>
    <row r="35" ht="30" customHeight="1">
      <c r="A35" s="29" t="n"/>
      <c r="B35" s="30" t="n"/>
      <c r="C35" s="31" t="n"/>
      <c r="D35" s="30" t="n"/>
      <c r="E35" s="30" t="n"/>
      <c r="F35" s="30" t="n"/>
      <c r="G35" s="30" t="n"/>
      <c r="H35" s="30" t="n"/>
      <c r="I35" s="32" t="n"/>
      <c r="J35" s="32" t="n"/>
      <c r="K35" s="32" t="n"/>
      <c r="L35" s="33">
        <f>IF(A35="","",IFERROR(I35*J35*K35,""))</f>
        <v/>
      </c>
      <c r="M35" s="34" t="n"/>
      <c r="N35" s="30" t="n"/>
      <c r="O35" s="32" t="n"/>
      <c r="P35" s="33">
        <f>IF(A35="","",IF(D35="Venda",IFERROR(O35*(SUMIFS($L$6:$L$105,$A$6:$A$105,N35)+SUMIFS($M$6:$M$105,$A$6:$A$105,N35))/SUMIFS($I$6:$I$105,$A$6:$A$105,N35),""),""))</f>
        <v/>
      </c>
      <c r="Q35" s="33">
        <f>IF(A35="","",IF(D35="Venda",IFERROR(L35-M35,""),""))</f>
        <v/>
      </c>
      <c r="R35" s="33">
        <f>IF(A35="","",IF(D35="Venda",IFERROR(Q35-P35,""),""))</f>
        <v/>
      </c>
      <c r="S35" s="35">
        <f>IF(A35="","",IF(D35="Venda",IFERROR(R35/P35,""),""))</f>
        <v/>
      </c>
      <c r="T35" s="36">
        <f>IF(A35="","",IF(D35="Compra",IFERROR(SUMIFS($O$6:$O$105,$N$6:$N$105,A35),""),""))</f>
        <v/>
      </c>
      <c r="U35" s="36">
        <f>IF(A35="","",IF(D35="Compra",IFERROR(I35-T35,""),""))</f>
        <v/>
      </c>
      <c r="V35" s="37">
        <f>IF(A35="","",IF(D35="Compra",IF(OR(C35="",E35="",F35="",I35&lt;=0,J35&lt;=0,K35&lt;=0,M35&lt;0),"Rever dados",IF(T35&gt;I35,"Excesso atribuído","OK")),IF(D35="Venda",IF(OR(C35="",E35="",F35="",I35&lt;=0,J35&lt;=0,K35&lt;=0,M35&lt;0),"Rever dados",IF(OR(N35="",O35&lt;=0,P35=""),"Associar lote",IF(O35&lt;&gt;I35,"Quantidade não repartida",IF(COUNTIF($A$6:$A$105,N35)=0,"Referência inválida",IF(COUNTIFS($A$6:$A$105,N35,$D$6:$D$105,"Compra")=0,"Referência inválida",IF(COUNTIFS($A$6:$A$105,N35,$D$6:$D$105,"Compra",$F$6:$F$105,F35)=0,"Ativo diferente",IF(SUMIFS($C$6:$C$105,$A$6:$A$105,N35)&gt;C35,"Data a rever",IF(O35&gt;SUMIFS($I$6:$I$105,$A$6:$A$105,N35),"Quantidade acima do lote","OK")))))))),"Tipo inválido")))</f>
        <v/>
      </c>
      <c r="W35" s="38">
        <f>IF(A35="","",IF(AND(D35="Venda",V35="OK",SUMIFS($O$6:$O$105,$N$6:$N$105,N35)&lt;=SUMIFS($I$6:$I$105,$A$6:$A$105,N35)),1,0))</f>
        <v/>
      </c>
      <c r="X35" s="39" t="n"/>
    </row>
    <row r="36" ht="30" customHeight="1">
      <c r="A36" s="18" t="n"/>
      <c r="B36" s="19" t="n"/>
      <c r="C36" s="20" t="n"/>
      <c r="D36" s="19" t="n"/>
      <c r="E36" s="19" t="n"/>
      <c r="F36" s="19" t="n"/>
      <c r="G36" s="19" t="n"/>
      <c r="H36" s="19" t="n"/>
      <c r="I36" s="21" t="n"/>
      <c r="J36" s="21" t="n"/>
      <c r="K36" s="21" t="n"/>
      <c r="L36" s="22">
        <f>IF(A36="","",IFERROR(I36*J36*K36,""))</f>
        <v/>
      </c>
      <c r="M36" s="23" t="n"/>
      <c r="N36" s="19" t="n"/>
      <c r="O36" s="21" t="n"/>
      <c r="P36" s="22">
        <f>IF(A36="","",IF(D36="Venda",IFERROR(O36*(SUMIFS($L$6:$L$105,$A$6:$A$105,N36)+SUMIFS($M$6:$M$105,$A$6:$A$105,N36))/SUMIFS($I$6:$I$105,$A$6:$A$105,N36),""),""))</f>
        <v/>
      </c>
      <c r="Q36" s="22">
        <f>IF(A36="","",IF(D36="Venda",IFERROR(L36-M36,""),""))</f>
        <v/>
      </c>
      <c r="R36" s="22">
        <f>IF(A36="","",IF(D36="Venda",IFERROR(Q36-P36,""),""))</f>
        <v/>
      </c>
      <c r="S36" s="24">
        <f>IF(A36="","",IF(D36="Venda",IFERROR(R36/P36,""),""))</f>
        <v/>
      </c>
      <c r="T36" s="25">
        <f>IF(A36="","",IF(D36="Compra",IFERROR(SUMIFS($O$6:$O$105,$N$6:$N$105,A36),""),""))</f>
        <v/>
      </c>
      <c r="U36" s="25">
        <f>IF(A36="","",IF(D36="Compra",IFERROR(I36-T36,""),""))</f>
        <v/>
      </c>
      <c r="V36" s="26">
        <f>IF(A36="","",IF(D36="Compra",IF(OR(C36="",E36="",F36="",I36&lt;=0,J36&lt;=0,K36&lt;=0,M36&lt;0),"Rever dados",IF(T36&gt;I36,"Excesso atribuído","OK")),IF(D36="Venda",IF(OR(C36="",E36="",F36="",I36&lt;=0,J36&lt;=0,K36&lt;=0,M36&lt;0),"Rever dados",IF(OR(N36="",O36&lt;=0,P36=""),"Associar lote",IF(O36&lt;&gt;I36,"Quantidade não repartida",IF(COUNTIF($A$6:$A$105,N36)=0,"Referência inválida",IF(COUNTIFS($A$6:$A$105,N36,$D$6:$D$105,"Compra")=0,"Referência inválida",IF(COUNTIFS($A$6:$A$105,N36,$D$6:$D$105,"Compra",$F$6:$F$105,F36)=0,"Ativo diferente",IF(SUMIFS($C$6:$C$105,$A$6:$A$105,N36)&gt;C36,"Data a rever",IF(O36&gt;SUMIFS($I$6:$I$105,$A$6:$A$105,N36),"Quantidade acima do lote","OK")))))))),"Tipo inválido")))</f>
        <v/>
      </c>
      <c r="W36" s="27">
        <f>IF(A36="","",IF(AND(D36="Venda",V36="OK",SUMIFS($O$6:$O$105,$N$6:$N$105,N36)&lt;=SUMIFS($I$6:$I$105,$A$6:$A$105,N36)),1,0))</f>
        <v/>
      </c>
      <c r="X36" s="28" t="n"/>
    </row>
    <row r="37" ht="30" customHeight="1">
      <c r="A37" s="29" t="n"/>
      <c r="B37" s="30" t="n"/>
      <c r="C37" s="31" t="n"/>
      <c r="D37" s="30" t="n"/>
      <c r="E37" s="30" t="n"/>
      <c r="F37" s="30" t="n"/>
      <c r="G37" s="30" t="n"/>
      <c r="H37" s="30" t="n"/>
      <c r="I37" s="32" t="n"/>
      <c r="J37" s="32" t="n"/>
      <c r="K37" s="32" t="n"/>
      <c r="L37" s="33">
        <f>IF(A37="","",IFERROR(I37*J37*K37,""))</f>
        <v/>
      </c>
      <c r="M37" s="34" t="n"/>
      <c r="N37" s="30" t="n"/>
      <c r="O37" s="32" t="n"/>
      <c r="P37" s="33">
        <f>IF(A37="","",IF(D37="Venda",IFERROR(O37*(SUMIFS($L$6:$L$105,$A$6:$A$105,N37)+SUMIFS($M$6:$M$105,$A$6:$A$105,N37))/SUMIFS($I$6:$I$105,$A$6:$A$105,N37),""),""))</f>
        <v/>
      </c>
      <c r="Q37" s="33">
        <f>IF(A37="","",IF(D37="Venda",IFERROR(L37-M37,""),""))</f>
        <v/>
      </c>
      <c r="R37" s="33">
        <f>IF(A37="","",IF(D37="Venda",IFERROR(Q37-P37,""),""))</f>
        <v/>
      </c>
      <c r="S37" s="35">
        <f>IF(A37="","",IF(D37="Venda",IFERROR(R37/P37,""),""))</f>
        <v/>
      </c>
      <c r="T37" s="36">
        <f>IF(A37="","",IF(D37="Compra",IFERROR(SUMIFS($O$6:$O$105,$N$6:$N$105,A37),""),""))</f>
        <v/>
      </c>
      <c r="U37" s="36">
        <f>IF(A37="","",IF(D37="Compra",IFERROR(I37-T37,""),""))</f>
        <v/>
      </c>
      <c r="V37" s="37">
        <f>IF(A37="","",IF(D37="Compra",IF(OR(C37="",E37="",F37="",I37&lt;=0,J37&lt;=0,K37&lt;=0,M37&lt;0),"Rever dados",IF(T37&gt;I37,"Excesso atribuído","OK")),IF(D37="Venda",IF(OR(C37="",E37="",F37="",I37&lt;=0,J37&lt;=0,K37&lt;=0,M37&lt;0),"Rever dados",IF(OR(N37="",O37&lt;=0,P37=""),"Associar lote",IF(O37&lt;&gt;I37,"Quantidade não repartida",IF(COUNTIF($A$6:$A$105,N37)=0,"Referência inválida",IF(COUNTIFS($A$6:$A$105,N37,$D$6:$D$105,"Compra")=0,"Referência inválida",IF(COUNTIFS($A$6:$A$105,N37,$D$6:$D$105,"Compra",$F$6:$F$105,F37)=0,"Ativo diferente",IF(SUMIFS($C$6:$C$105,$A$6:$A$105,N37)&gt;C37,"Data a rever",IF(O37&gt;SUMIFS($I$6:$I$105,$A$6:$A$105,N37),"Quantidade acima do lote","OK")))))))),"Tipo inválido")))</f>
        <v/>
      </c>
      <c r="W37" s="38">
        <f>IF(A37="","",IF(AND(D37="Venda",V37="OK",SUMIFS($O$6:$O$105,$N$6:$N$105,N37)&lt;=SUMIFS($I$6:$I$105,$A$6:$A$105,N37)),1,0))</f>
        <v/>
      </c>
      <c r="X37" s="39" t="n"/>
    </row>
    <row r="38" ht="30" customHeight="1">
      <c r="A38" s="18" t="n"/>
      <c r="B38" s="19" t="n"/>
      <c r="C38" s="20" t="n"/>
      <c r="D38" s="19" t="n"/>
      <c r="E38" s="19" t="n"/>
      <c r="F38" s="19" t="n"/>
      <c r="G38" s="19" t="n"/>
      <c r="H38" s="19" t="n"/>
      <c r="I38" s="21" t="n"/>
      <c r="J38" s="21" t="n"/>
      <c r="K38" s="21" t="n"/>
      <c r="L38" s="22">
        <f>IF(A38="","",IFERROR(I38*J38*K38,""))</f>
        <v/>
      </c>
      <c r="M38" s="23" t="n"/>
      <c r="N38" s="19" t="n"/>
      <c r="O38" s="21" t="n"/>
      <c r="P38" s="22">
        <f>IF(A38="","",IF(D38="Venda",IFERROR(O38*(SUMIFS($L$6:$L$105,$A$6:$A$105,N38)+SUMIFS($M$6:$M$105,$A$6:$A$105,N38))/SUMIFS($I$6:$I$105,$A$6:$A$105,N38),""),""))</f>
        <v/>
      </c>
      <c r="Q38" s="22">
        <f>IF(A38="","",IF(D38="Venda",IFERROR(L38-M38,""),""))</f>
        <v/>
      </c>
      <c r="R38" s="22">
        <f>IF(A38="","",IF(D38="Venda",IFERROR(Q38-P38,""),""))</f>
        <v/>
      </c>
      <c r="S38" s="24">
        <f>IF(A38="","",IF(D38="Venda",IFERROR(R38/P38,""),""))</f>
        <v/>
      </c>
      <c r="T38" s="25">
        <f>IF(A38="","",IF(D38="Compra",IFERROR(SUMIFS($O$6:$O$105,$N$6:$N$105,A38),""),""))</f>
        <v/>
      </c>
      <c r="U38" s="25">
        <f>IF(A38="","",IF(D38="Compra",IFERROR(I38-T38,""),""))</f>
        <v/>
      </c>
      <c r="V38" s="26">
        <f>IF(A38="","",IF(D38="Compra",IF(OR(C38="",E38="",F38="",I38&lt;=0,J38&lt;=0,K38&lt;=0,M38&lt;0),"Rever dados",IF(T38&gt;I38,"Excesso atribuído","OK")),IF(D38="Venda",IF(OR(C38="",E38="",F38="",I38&lt;=0,J38&lt;=0,K38&lt;=0,M38&lt;0),"Rever dados",IF(OR(N38="",O38&lt;=0,P38=""),"Associar lote",IF(O38&lt;&gt;I38,"Quantidade não repartida",IF(COUNTIF($A$6:$A$105,N38)=0,"Referência inválida",IF(COUNTIFS($A$6:$A$105,N38,$D$6:$D$105,"Compra")=0,"Referência inválida",IF(COUNTIFS($A$6:$A$105,N38,$D$6:$D$105,"Compra",$F$6:$F$105,F38)=0,"Ativo diferente",IF(SUMIFS($C$6:$C$105,$A$6:$A$105,N38)&gt;C38,"Data a rever",IF(O38&gt;SUMIFS($I$6:$I$105,$A$6:$A$105,N38),"Quantidade acima do lote","OK")))))))),"Tipo inválido")))</f>
        <v/>
      </c>
      <c r="W38" s="27">
        <f>IF(A38="","",IF(AND(D38="Venda",V38="OK",SUMIFS($O$6:$O$105,$N$6:$N$105,N38)&lt;=SUMIFS($I$6:$I$105,$A$6:$A$105,N38)),1,0))</f>
        <v/>
      </c>
      <c r="X38" s="28" t="n"/>
    </row>
    <row r="39" ht="30" customHeight="1">
      <c r="A39" s="29" t="n"/>
      <c r="B39" s="30" t="n"/>
      <c r="C39" s="31" t="n"/>
      <c r="D39" s="30" t="n"/>
      <c r="E39" s="30" t="n"/>
      <c r="F39" s="30" t="n"/>
      <c r="G39" s="30" t="n"/>
      <c r="H39" s="30" t="n"/>
      <c r="I39" s="32" t="n"/>
      <c r="J39" s="32" t="n"/>
      <c r="K39" s="32" t="n"/>
      <c r="L39" s="33">
        <f>IF(A39="","",IFERROR(I39*J39*K39,""))</f>
        <v/>
      </c>
      <c r="M39" s="34" t="n"/>
      <c r="N39" s="30" t="n"/>
      <c r="O39" s="32" t="n"/>
      <c r="P39" s="33">
        <f>IF(A39="","",IF(D39="Venda",IFERROR(O39*(SUMIFS($L$6:$L$105,$A$6:$A$105,N39)+SUMIFS($M$6:$M$105,$A$6:$A$105,N39))/SUMIFS($I$6:$I$105,$A$6:$A$105,N39),""),""))</f>
        <v/>
      </c>
      <c r="Q39" s="33">
        <f>IF(A39="","",IF(D39="Venda",IFERROR(L39-M39,""),""))</f>
        <v/>
      </c>
      <c r="R39" s="33">
        <f>IF(A39="","",IF(D39="Venda",IFERROR(Q39-P39,""),""))</f>
        <v/>
      </c>
      <c r="S39" s="35">
        <f>IF(A39="","",IF(D39="Venda",IFERROR(R39/P39,""),""))</f>
        <v/>
      </c>
      <c r="T39" s="36">
        <f>IF(A39="","",IF(D39="Compra",IFERROR(SUMIFS($O$6:$O$105,$N$6:$N$105,A39),""),""))</f>
        <v/>
      </c>
      <c r="U39" s="36">
        <f>IF(A39="","",IF(D39="Compra",IFERROR(I39-T39,""),""))</f>
        <v/>
      </c>
      <c r="V39" s="37">
        <f>IF(A39="","",IF(D39="Compra",IF(OR(C39="",E39="",F39="",I39&lt;=0,J39&lt;=0,K39&lt;=0,M39&lt;0),"Rever dados",IF(T39&gt;I39,"Excesso atribuído","OK")),IF(D39="Venda",IF(OR(C39="",E39="",F39="",I39&lt;=0,J39&lt;=0,K39&lt;=0,M39&lt;0),"Rever dados",IF(OR(N39="",O39&lt;=0,P39=""),"Associar lote",IF(O39&lt;&gt;I39,"Quantidade não repartida",IF(COUNTIF($A$6:$A$105,N39)=0,"Referência inválida",IF(COUNTIFS($A$6:$A$105,N39,$D$6:$D$105,"Compra")=0,"Referência inválida",IF(COUNTIFS($A$6:$A$105,N39,$D$6:$D$105,"Compra",$F$6:$F$105,F39)=0,"Ativo diferente",IF(SUMIFS($C$6:$C$105,$A$6:$A$105,N39)&gt;C39,"Data a rever",IF(O39&gt;SUMIFS($I$6:$I$105,$A$6:$A$105,N39),"Quantidade acima do lote","OK")))))))),"Tipo inválido")))</f>
        <v/>
      </c>
      <c r="W39" s="38">
        <f>IF(A39="","",IF(AND(D39="Venda",V39="OK",SUMIFS($O$6:$O$105,$N$6:$N$105,N39)&lt;=SUMIFS($I$6:$I$105,$A$6:$A$105,N39)),1,0))</f>
        <v/>
      </c>
      <c r="X39" s="39" t="n"/>
    </row>
    <row r="40" ht="30" customHeight="1">
      <c r="A40" s="18" t="n"/>
      <c r="B40" s="19" t="n"/>
      <c r="C40" s="20" t="n"/>
      <c r="D40" s="19" t="n"/>
      <c r="E40" s="19" t="n"/>
      <c r="F40" s="19" t="n"/>
      <c r="G40" s="19" t="n"/>
      <c r="H40" s="19" t="n"/>
      <c r="I40" s="21" t="n"/>
      <c r="J40" s="21" t="n"/>
      <c r="K40" s="21" t="n"/>
      <c r="L40" s="22">
        <f>IF(A40="","",IFERROR(I40*J40*K40,""))</f>
        <v/>
      </c>
      <c r="M40" s="23" t="n"/>
      <c r="N40" s="19" t="n"/>
      <c r="O40" s="21" t="n"/>
      <c r="P40" s="22">
        <f>IF(A40="","",IF(D40="Venda",IFERROR(O40*(SUMIFS($L$6:$L$105,$A$6:$A$105,N40)+SUMIFS($M$6:$M$105,$A$6:$A$105,N40))/SUMIFS($I$6:$I$105,$A$6:$A$105,N40),""),""))</f>
        <v/>
      </c>
      <c r="Q40" s="22">
        <f>IF(A40="","",IF(D40="Venda",IFERROR(L40-M40,""),""))</f>
        <v/>
      </c>
      <c r="R40" s="22">
        <f>IF(A40="","",IF(D40="Venda",IFERROR(Q40-P40,""),""))</f>
        <v/>
      </c>
      <c r="S40" s="24">
        <f>IF(A40="","",IF(D40="Venda",IFERROR(R40/P40,""),""))</f>
        <v/>
      </c>
      <c r="T40" s="25">
        <f>IF(A40="","",IF(D40="Compra",IFERROR(SUMIFS($O$6:$O$105,$N$6:$N$105,A40),""),""))</f>
        <v/>
      </c>
      <c r="U40" s="25">
        <f>IF(A40="","",IF(D40="Compra",IFERROR(I40-T40,""),""))</f>
        <v/>
      </c>
      <c r="V40" s="26">
        <f>IF(A40="","",IF(D40="Compra",IF(OR(C40="",E40="",F40="",I40&lt;=0,J40&lt;=0,K40&lt;=0,M40&lt;0),"Rever dados",IF(T40&gt;I40,"Excesso atribuído","OK")),IF(D40="Venda",IF(OR(C40="",E40="",F40="",I40&lt;=0,J40&lt;=0,K40&lt;=0,M40&lt;0),"Rever dados",IF(OR(N40="",O40&lt;=0,P40=""),"Associar lote",IF(O40&lt;&gt;I40,"Quantidade não repartida",IF(COUNTIF($A$6:$A$105,N40)=0,"Referência inválida",IF(COUNTIFS($A$6:$A$105,N40,$D$6:$D$105,"Compra")=0,"Referência inválida",IF(COUNTIFS($A$6:$A$105,N40,$D$6:$D$105,"Compra",$F$6:$F$105,F40)=0,"Ativo diferente",IF(SUMIFS($C$6:$C$105,$A$6:$A$105,N40)&gt;C40,"Data a rever",IF(O40&gt;SUMIFS($I$6:$I$105,$A$6:$A$105,N40),"Quantidade acima do lote","OK")))))))),"Tipo inválido")))</f>
        <v/>
      </c>
      <c r="W40" s="27">
        <f>IF(A40="","",IF(AND(D40="Venda",V40="OK",SUMIFS($O$6:$O$105,$N$6:$N$105,N40)&lt;=SUMIFS($I$6:$I$105,$A$6:$A$105,N40)),1,0))</f>
        <v/>
      </c>
      <c r="X40" s="28" t="n"/>
    </row>
    <row r="41" ht="30" customHeight="1">
      <c r="A41" s="29" t="n"/>
      <c r="B41" s="30" t="n"/>
      <c r="C41" s="31" t="n"/>
      <c r="D41" s="30" t="n"/>
      <c r="E41" s="30" t="n"/>
      <c r="F41" s="30" t="n"/>
      <c r="G41" s="30" t="n"/>
      <c r="H41" s="30" t="n"/>
      <c r="I41" s="32" t="n"/>
      <c r="J41" s="32" t="n"/>
      <c r="K41" s="32" t="n"/>
      <c r="L41" s="33">
        <f>IF(A41="","",IFERROR(I41*J41*K41,""))</f>
        <v/>
      </c>
      <c r="M41" s="34" t="n"/>
      <c r="N41" s="30" t="n"/>
      <c r="O41" s="32" t="n"/>
      <c r="P41" s="33">
        <f>IF(A41="","",IF(D41="Venda",IFERROR(O41*(SUMIFS($L$6:$L$105,$A$6:$A$105,N41)+SUMIFS($M$6:$M$105,$A$6:$A$105,N41))/SUMIFS($I$6:$I$105,$A$6:$A$105,N41),""),""))</f>
        <v/>
      </c>
      <c r="Q41" s="33">
        <f>IF(A41="","",IF(D41="Venda",IFERROR(L41-M41,""),""))</f>
        <v/>
      </c>
      <c r="R41" s="33">
        <f>IF(A41="","",IF(D41="Venda",IFERROR(Q41-P41,""),""))</f>
        <v/>
      </c>
      <c r="S41" s="35">
        <f>IF(A41="","",IF(D41="Venda",IFERROR(R41/P41,""),""))</f>
        <v/>
      </c>
      <c r="T41" s="36">
        <f>IF(A41="","",IF(D41="Compra",IFERROR(SUMIFS($O$6:$O$105,$N$6:$N$105,A41),""),""))</f>
        <v/>
      </c>
      <c r="U41" s="36">
        <f>IF(A41="","",IF(D41="Compra",IFERROR(I41-T41,""),""))</f>
        <v/>
      </c>
      <c r="V41" s="37">
        <f>IF(A41="","",IF(D41="Compra",IF(OR(C41="",E41="",F41="",I41&lt;=0,J41&lt;=0,K41&lt;=0,M41&lt;0),"Rever dados",IF(T41&gt;I41,"Excesso atribuído","OK")),IF(D41="Venda",IF(OR(C41="",E41="",F41="",I41&lt;=0,J41&lt;=0,K41&lt;=0,M41&lt;0),"Rever dados",IF(OR(N41="",O41&lt;=0,P41=""),"Associar lote",IF(O41&lt;&gt;I41,"Quantidade não repartida",IF(COUNTIF($A$6:$A$105,N41)=0,"Referência inválida",IF(COUNTIFS($A$6:$A$105,N41,$D$6:$D$105,"Compra")=0,"Referência inválida",IF(COUNTIFS($A$6:$A$105,N41,$D$6:$D$105,"Compra",$F$6:$F$105,F41)=0,"Ativo diferente",IF(SUMIFS($C$6:$C$105,$A$6:$A$105,N41)&gt;C41,"Data a rever",IF(O41&gt;SUMIFS($I$6:$I$105,$A$6:$A$105,N41),"Quantidade acima do lote","OK")))))))),"Tipo inválido")))</f>
        <v/>
      </c>
      <c r="W41" s="38">
        <f>IF(A41="","",IF(AND(D41="Venda",V41="OK",SUMIFS($O$6:$O$105,$N$6:$N$105,N41)&lt;=SUMIFS($I$6:$I$105,$A$6:$A$105,N41)),1,0))</f>
        <v/>
      </c>
      <c r="X41" s="39" t="n"/>
    </row>
    <row r="42" ht="30" customHeight="1">
      <c r="A42" s="18" t="n"/>
      <c r="B42" s="19" t="n"/>
      <c r="C42" s="20" t="n"/>
      <c r="D42" s="19" t="n"/>
      <c r="E42" s="19" t="n"/>
      <c r="F42" s="19" t="n"/>
      <c r="G42" s="19" t="n"/>
      <c r="H42" s="19" t="n"/>
      <c r="I42" s="21" t="n"/>
      <c r="J42" s="21" t="n"/>
      <c r="K42" s="21" t="n"/>
      <c r="L42" s="22">
        <f>IF(A42="","",IFERROR(I42*J42*K42,""))</f>
        <v/>
      </c>
      <c r="M42" s="23" t="n"/>
      <c r="N42" s="19" t="n"/>
      <c r="O42" s="21" t="n"/>
      <c r="P42" s="22">
        <f>IF(A42="","",IF(D42="Venda",IFERROR(O42*(SUMIFS($L$6:$L$105,$A$6:$A$105,N42)+SUMIFS($M$6:$M$105,$A$6:$A$105,N42))/SUMIFS($I$6:$I$105,$A$6:$A$105,N42),""),""))</f>
        <v/>
      </c>
      <c r="Q42" s="22">
        <f>IF(A42="","",IF(D42="Venda",IFERROR(L42-M42,""),""))</f>
        <v/>
      </c>
      <c r="R42" s="22">
        <f>IF(A42="","",IF(D42="Venda",IFERROR(Q42-P42,""),""))</f>
        <v/>
      </c>
      <c r="S42" s="24">
        <f>IF(A42="","",IF(D42="Venda",IFERROR(R42/P42,""),""))</f>
        <v/>
      </c>
      <c r="T42" s="25">
        <f>IF(A42="","",IF(D42="Compra",IFERROR(SUMIFS($O$6:$O$105,$N$6:$N$105,A42),""),""))</f>
        <v/>
      </c>
      <c r="U42" s="25">
        <f>IF(A42="","",IF(D42="Compra",IFERROR(I42-T42,""),""))</f>
        <v/>
      </c>
      <c r="V42" s="26">
        <f>IF(A42="","",IF(D42="Compra",IF(OR(C42="",E42="",F42="",I42&lt;=0,J42&lt;=0,K42&lt;=0,M42&lt;0),"Rever dados",IF(T42&gt;I42,"Excesso atribuído","OK")),IF(D42="Venda",IF(OR(C42="",E42="",F42="",I42&lt;=0,J42&lt;=0,K42&lt;=0,M42&lt;0),"Rever dados",IF(OR(N42="",O42&lt;=0,P42=""),"Associar lote",IF(O42&lt;&gt;I42,"Quantidade não repartida",IF(COUNTIF($A$6:$A$105,N42)=0,"Referência inválida",IF(COUNTIFS($A$6:$A$105,N42,$D$6:$D$105,"Compra")=0,"Referência inválida",IF(COUNTIFS($A$6:$A$105,N42,$D$6:$D$105,"Compra",$F$6:$F$105,F42)=0,"Ativo diferente",IF(SUMIFS($C$6:$C$105,$A$6:$A$105,N42)&gt;C42,"Data a rever",IF(O42&gt;SUMIFS($I$6:$I$105,$A$6:$A$105,N42),"Quantidade acima do lote","OK")))))))),"Tipo inválido")))</f>
        <v/>
      </c>
      <c r="W42" s="27">
        <f>IF(A42="","",IF(AND(D42="Venda",V42="OK",SUMIFS($O$6:$O$105,$N$6:$N$105,N42)&lt;=SUMIFS($I$6:$I$105,$A$6:$A$105,N42)),1,0))</f>
        <v/>
      </c>
      <c r="X42" s="28" t="n"/>
    </row>
    <row r="43" ht="30" customHeight="1">
      <c r="A43" s="29" t="n"/>
      <c r="B43" s="30" t="n"/>
      <c r="C43" s="31" t="n"/>
      <c r="D43" s="30" t="n"/>
      <c r="E43" s="30" t="n"/>
      <c r="F43" s="30" t="n"/>
      <c r="G43" s="30" t="n"/>
      <c r="H43" s="30" t="n"/>
      <c r="I43" s="32" t="n"/>
      <c r="J43" s="32" t="n"/>
      <c r="K43" s="32" t="n"/>
      <c r="L43" s="33">
        <f>IF(A43="","",IFERROR(I43*J43*K43,""))</f>
        <v/>
      </c>
      <c r="M43" s="34" t="n"/>
      <c r="N43" s="30" t="n"/>
      <c r="O43" s="32" t="n"/>
      <c r="P43" s="33">
        <f>IF(A43="","",IF(D43="Venda",IFERROR(O43*(SUMIFS($L$6:$L$105,$A$6:$A$105,N43)+SUMIFS($M$6:$M$105,$A$6:$A$105,N43))/SUMIFS($I$6:$I$105,$A$6:$A$105,N43),""),""))</f>
        <v/>
      </c>
      <c r="Q43" s="33">
        <f>IF(A43="","",IF(D43="Venda",IFERROR(L43-M43,""),""))</f>
        <v/>
      </c>
      <c r="R43" s="33">
        <f>IF(A43="","",IF(D43="Venda",IFERROR(Q43-P43,""),""))</f>
        <v/>
      </c>
      <c r="S43" s="35">
        <f>IF(A43="","",IF(D43="Venda",IFERROR(R43/P43,""),""))</f>
        <v/>
      </c>
      <c r="T43" s="36">
        <f>IF(A43="","",IF(D43="Compra",IFERROR(SUMIFS($O$6:$O$105,$N$6:$N$105,A43),""),""))</f>
        <v/>
      </c>
      <c r="U43" s="36">
        <f>IF(A43="","",IF(D43="Compra",IFERROR(I43-T43,""),""))</f>
        <v/>
      </c>
      <c r="V43" s="37">
        <f>IF(A43="","",IF(D43="Compra",IF(OR(C43="",E43="",F43="",I43&lt;=0,J43&lt;=0,K43&lt;=0,M43&lt;0),"Rever dados",IF(T43&gt;I43,"Excesso atribuído","OK")),IF(D43="Venda",IF(OR(C43="",E43="",F43="",I43&lt;=0,J43&lt;=0,K43&lt;=0,M43&lt;0),"Rever dados",IF(OR(N43="",O43&lt;=0,P43=""),"Associar lote",IF(O43&lt;&gt;I43,"Quantidade não repartida",IF(COUNTIF($A$6:$A$105,N43)=0,"Referência inválida",IF(COUNTIFS($A$6:$A$105,N43,$D$6:$D$105,"Compra")=0,"Referência inválida",IF(COUNTIFS($A$6:$A$105,N43,$D$6:$D$105,"Compra",$F$6:$F$105,F43)=0,"Ativo diferente",IF(SUMIFS($C$6:$C$105,$A$6:$A$105,N43)&gt;C43,"Data a rever",IF(O43&gt;SUMIFS($I$6:$I$105,$A$6:$A$105,N43),"Quantidade acima do lote","OK")))))))),"Tipo inválido")))</f>
        <v/>
      </c>
      <c r="W43" s="38">
        <f>IF(A43="","",IF(AND(D43="Venda",V43="OK",SUMIFS($O$6:$O$105,$N$6:$N$105,N43)&lt;=SUMIFS($I$6:$I$105,$A$6:$A$105,N43)),1,0))</f>
        <v/>
      </c>
      <c r="X43" s="39" t="n"/>
    </row>
    <row r="44" ht="30" customHeight="1">
      <c r="A44" s="18" t="n"/>
      <c r="B44" s="19" t="n"/>
      <c r="C44" s="20" t="n"/>
      <c r="D44" s="19" t="n"/>
      <c r="E44" s="19" t="n"/>
      <c r="F44" s="19" t="n"/>
      <c r="G44" s="19" t="n"/>
      <c r="H44" s="19" t="n"/>
      <c r="I44" s="21" t="n"/>
      <c r="J44" s="21" t="n"/>
      <c r="K44" s="21" t="n"/>
      <c r="L44" s="22">
        <f>IF(A44="","",IFERROR(I44*J44*K44,""))</f>
        <v/>
      </c>
      <c r="M44" s="23" t="n"/>
      <c r="N44" s="19" t="n"/>
      <c r="O44" s="21" t="n"/>
      <c r="P44" s="22">
        <f>IF(A44="","",IF(D44="Venda",IFERROR(O44*(SUMIFS($L$6:$L$105,$A$6:$A$105,N44)+SUMIFS($M$6:$M$105,$A$6:$A$105,N44))/SUMIFS($I$6:$I$105,$A$6:$A$105,N44),""),""))</f>
        <v/>
      </c>
      <c r="Q44" s="22">
        <f>IF(A44="","",IF(D44="Venda",IFERROR(L44-M44,""),""))</f>
        <v/>
      </c>
      <c r="R44" s="22">
        <f>IF(A44="","",IF(D44="Venda",IFERROR(Q44-P44,""),""))</f>
        <v/>
      </c>
      <c r="S44" s="24">
        <f>IF(A44="","",IF(D44="Venda",IFERROR(R44/P44,""),""))</f>
        <v/>
      </c>
      <c r="T44" s="25">
        <f>IF(A44="","",IF(D44="Compra",IFERROR(SUMIFS($O$6:$O$105,$N$6:$N$105,A44),""),""))</f>
        <v/>
      </c>
      <c r="U44" s="25">
        <f>IF(A44="","",IF(D44="Compra",IFERROR(I44-T44,""),""))</f>
        <v/>
      </c>
      <c r="V44" s="26">
        <f>IF(A44="","",IF(D44="Compra",IF(OR(C44="",E44="",F44="",I44&lt;=0,J44&lt;=0,K44&lt;=0,M44&lt;0),"Rever dados",IF(T44&gt;I44,"Excesso atribuído","OK")),IF(D44="Venda",IF(OR(C44="",E44="",F44="",I44&lt;=0,J44&lt;=0,K44&lt;=0,M44&lt;0),"Rever dados",IF(OR(N44="",O44&lt;=0,P44=""),"Associar lote",IF(O44&lt;&gt;I44,"Quantidade não repartida",IF(COUNTIF($A$6:$A$105,N44)=0,"Referência inválida",IF(COUNTIFS($A$6:$A$105,N44,$D$6:$D$105,"Compra")=0,"Referência inválida",IF(COUNTIFS($A$6:$A$105,N44,$D$6:$D$105,"Compra",$F$6:$F$105,F44)=0,"Ativo diferente",IF(SUMIFS($C$6:$C$105,$A$6:$A$105,N44)&gt;C44,"Data a rever",IF(O44&gt;SUMIFS($I$6:$I$105,$A$6:$A$105,N44),"Quantidade acima do lote","OK")))))))),"Tipo inválido")))</f>
        <v/>
      </c>
      <c r="W44" s="27">
        <f>IF(A44="","",IF(AND(D44="Venda",V44="OK",SUMIFS($O$6:$O$105,$N$6:$N$105,N44)&lt;=SUMIFS($I$6:$I$105,$A$6:$A$105,N44)),1,0))</f>
        <v/>
      </c>
      <c r="X44" s="28" t="n"/>
    </row>
    <row r="45" ht="30" customHeight="1">
      <c r="A45" s="29" t="n"/>
      <c r="B45" s="30" t="n"/>
      <c r="C45" s="31" t="n"/>
      <c r="D45" s="30" t="n"/>
      <c r="E45" s="30" t="n"/>
      <c r="F45" s="30" t="n"/>
      <c r="G45" s="30" t="n"/>
      <c r="H45" s="30" t="n"/>
      <c r="I45" s="32" t="n"/>
      <c r="J45" s="32" t="n"/>
      <c r="K45" s="32" t="n"/>
      <c r="L45" s="33">
        <f>IF(A45="","",IFERROR(I45*J45*K45,""))</f>
        <v/>
      </c>
      <c r="M45" s="34" t="n"/>
      <c r="N45" s="30" t="n"/>
      <c r="O45" s="32" t="n"/>
      <c r="P45" s="33">
        <f>IF(A45="","",IF(D45="Venda",IFERROR(O45*(SUMIFS($L$6:$L$105,$A$6:$A$105,N45)+SUMIFS($M$6:$M$105,$A$6:$A$105,N45))/SUMIFS($I$6:$I$105,$A$6:$A$105,N45),""),""))</f>
        <v/>
      </c>
      <c r="Q45" s="33">
        <f>IF(A45="","",IF(D45="Venda",IFERROR(L45-M45,""),""))</f>
        <v/>
      </c>
      <c r="R45" s="33">
        <f>IF(A45="","",IF(D45="Venda",IFERROR(Q45-P45,""),""))</f>
        <v/>
      </c>
      <c r="S45" s="35">
        <f>IF(A45="","",IF(D45="Venda",IFERROR(R45/P45,""),""))</f>
        <v/>
      </c>
      <c r="T45" s="36">
        <f>IF(A45="","",IF(D45="Compra",IFERROR(SUMIFS($O$6:$O$105,$N$6:$N$105,A45),""),""))</f>
        <v/>
      </c>
      <c r="U45" s="36">
        <f>IF(A45="","",IF(D45="Compra",IFERROR(I45-T45,""),""))</f>
        <v/>
      </c>
      <c r="V45" s="37">
        <f>IF(A45="","",IF(D45="Compra",IF(OR(C45="",E45="",F45="",I45&lt;=0,J45&lt;=0,K45&lt;=0,M45&lt;0),"Rever dados",IF(T45&gt;I45,"Excesso atribuído","OK")),IF(D45="Venda",IF(OR(C45="",E45="",F45="",I45&lt;=0,J45&lt;=0,K45&lt;=0,M45&lt;0),"Rever dados",IF(OR(N45="",O45&lt;=0,P45=""),"Associar lote",IF(O45&lt;&gt;I45,"Quantidade não repartida",IF(COUNTIF($A$6:$A$105,N45)=0,"Referência inválida",IF(COUNTIFS($A$6:$A$105,N45,$D$6:$D$105,"Compra")=0,"Referência inválida",IF(COUNTIFS($A$6:$A$105,N45,$D$6:$D$105,"Compra",$F$6:$F$105,F45)=0,"Ativo diferente",IF(SUMIFS($C$6:$C$105,$A$6:$A$105,N45)&gt;C45,"Data a rever",IF(O45&gt;SUMIFS($I$6:$I$105,$A$6:$A$105,N45),"Quantidade acima do lote","OK")))))))),"Tipo inválido")))</f>
        <v/>
      </c>
      <c r="W45" s="38">
        <f>IF(A45="","",IF(AND(D45="Venda",V45="OK",SUMIFS($O$6:$O$105,$N$6:$N$105,N45)&lt;=SUMIFS($I$6:$I$105,$A$6:$A$105,N45)),1,0))</f>
        <v/>
      </c>
      <c r="X45" s="39" t="n"/>
    </row>
    <row r="46" ht="30" customHeight="1">
      <c r="A46" s="18" t="n"/>
      <c r="B46" s="19" t="n"/>
      <c r="C46" s="20" t="n"/>
      <c r="D46" s="19" t="n"/>
      <c r="E46" s="19" t="n"/>
      <c r="F46" s="19" t="n"/>
      <c r="G46" s="19" t="n"/>
      <c r="H46" s="19" t="n"/>
      <c r="I46" s="21" t="n"/>
      <c r="J46" s="21" t="n"/>
      <c r="K46" s="21" t="n"/>
      <c r="L46" s="22">
        <f>IF(A46="","",IFERROR(I46*J46*K46,""))</f>
        <v/>
      </c>
      <c r="M46" s="23" t="n"/>
      <c r="N46" s="19" t="n"/>
      <c r="O46" s="21" t="n"/>
      <c r="P46" s="22">
        <f>IF(A46="","",IF(D46="Venda",IFERROR(O46*(SUMIFS($L$6:$L$105,$A$6:$A$105,N46)+SUMIFS($M$6:$M$105,$A$6:$A$105,N46))/SUMIFS($I$6:$I$105,$A$6:$A$105,N46),""),""))</f>
        <v/>
      </c>
      <c r="Q46" s="22">
        <f>IF(A46="","",IF(D46="Venda",IFERROR(L46-M46,""),""))</f>
        <v/>
      </c>
      <c r="R46" s="22">
        <f>IF(A46="","",IF(D46="Venda",IFERROR(Q46-P46,""),""))</f>
        <v/>
      </c>
      <c r="S46" s="24">
        <f>IF(A46="","",IF(D46="Venda",IFERROR(R46/P46,""),""))</f>
        <v/>
      </c>
      <c r="T46" s="25">
        <f>IF(A46="","",IF(D46="Compra",IFERROR(SUMIFS($O$6:$O$105,$N$6:$N$105,A46),""),""))</f>
        <v/>
      </c>
      <c r="U46" s="25">
        <f>IF(A46="","",IF(D46="Compra",IFERROR(I46-T46,""),""))</f>
        <v/>
      </c>
      <c r="V46" s="26">
        <f>IF(A46="","",IF(D46="Compra",IF(OR(C46="",E46="",F46="",I46&lt;=0,J46&lt;=0,K46&lt;=0,M46&lt;0),"Rever dados",IF(T46&gt;I46,"Excesso atribuído","OK")),IF(D46="Venda",IF(OR(C46="",E46="",F46="",I46&lt;=0,J46&lt;=0,K46&lt;=0,M46&lt;0),"Rever dados",IF(OR(N46="",O46&lt;=0,P46=""),"Associar lote",IF(O46&lt;&gt;I46,"Quantidade não repartida",IF(COUNTIF($A$6:$A$105,N46)=0,"Referência inválida",IF(COUNTIFS($A$6:$A$105,N46,$D$6:$D$105,"Compra")=0,"Referência inválida",IF(COUNTIFS($A$6:$A$105,N46,$D$6:$D$105,"Compra",$F$6:$F$105,F46)=0,"Ativo diferente",IF(SUMIFS($C$6:$C$105,$A$6:$A$105,N46)&gt;C46,"Data a rever",IF(O46&gt;SUMIFS($I$6:$I$105,$A$6:$A$105,N46),"Quantidade acima do lote","OK")))))))),"Tipo inválido")))</f>
        <v/>
      </c>
      <c r="W46" s="27">
        <f>IF(A46="","",IF(AND(D46="Venda",V46="OK",SUMIFS($O$6:$O$105,$N$6:$N$105,N46)&lt;=SUMIFS($I$6:$I$105,$A$6:$A$105,N46)),1,0))</f>
        <v/>
      </c>
      <c r="X46" s="28" t="n"/>
    </row>
    <row r="47" ht="30" customHeight="1">
      <c r="A47" s="29" t="n"/>
      <c r="B47" s="30" t="n"/>
      <c r="C47" s="31" t="n"/>
      <c r="D47" s="30" t="n"/>
      <c r="E47" s="30" t="n"/>
      <c r="F47" s="30" t="n"/>
      <c r="G47" s="30" t="n"/>
      <c r="H47" s="30" t="n"/>
      <c r="I47" s="32" t="n"/>
      <c r="J47" s="32" t="n"/>
      <c r="K47" s="32" t="n"/>
      <c r="L47" s="33">
        <f>IF(A47="","",IFERROR(I47*J47*K47,""))</f>
        <v/>
      </c>
      <c r="M47" s="34" t="n"/>
      <c r="N47" s="30" t="n"/>
      <c r="O47" s="32" t="n"/>
      <c r="P47" s="33">
        <f>IF(A47="","",IF(D47="Venda",IFERROR(O47*(SUMIFS($L$6:$L$105,$A$6:$A$105,N47)+SUMIFS($M$6:$M$105,$A$6:$A$105,N47))/SUMIFS($I$6:$I$105,$A$6:$A$105,N47),""),""))</f>
        <v/>
      </c>
      <c r="Q47" s="33">
        <f>IF(A47="","",IF(D47="Venda",IFERROR(L47-M47,""),""))</f>
        <v/>
      </c>
      <c r="R47" s="33">
        <f>IF(A47="","",IF(D47="Venda",IFERROR(Q47-P47,""),""))</f>
        <v/>
      </c>
      <c r="S47" s="35">
        <f>IF(A47="","",IF(D47="Venda",IFERROR(R47/P47,""),""))</f>
        <v/>
      </c>
      <c r="T47" s="36">
        <f>IF(A47="","",IF(D47="Compra",IFERROR(SUMIFS($O$6:$O$105,$N$6:$N$105,A47),""),""))</f>
        <v/>
      </c>
      <c r="U47" s="36">
        <f>IF(A47="","",IF(D47="Compra",IFERROR(I47-T47,""),""))</f>
        <v/>
      </c>
      <c r="V47" s="37">
        <f>IF(A47="","",IF(D47="Compra",IF(OR(C47="",E47="",F47="",I47&lt;=0,J47&lt;=0,K47&lt;=0,M47&lt;0),"Rever dados",IF(T47&gt;I47,"Excesso atribuído","OK")),IF(D47="Venda",IF(OR(C47="",E47="",F47="",I47&lt;=0,J47&lt;=0,K47&lt;=0,M47&lt;0),"Rever dados",IF(OR(N47="",O47&lt;=0,P47=""),"Associar lote",IF(O47&lt;&gt;I47,"Quantidade não repartida",IF(COUNTIF($A$6:$A$105,N47)=0,"Referência inválida",IF(COUNTIFS($A$6:$A$105,N47,$D$6:$D$105,"Compra")=0,"Referência inválida",IF(COUNTIFS($A$6:$A$105,N47,$D$6:$D$105,"Compra",$F$6:$F$105,F47)=0,"Ativo diferente",IF(SUMIFS($C$6:$C$105,$A$6:$A$105,N47)&gt;C47,"Data a rever",IF(O47&gt;SUMIFS($I$6:$I$105,$A$6:$A$105,N47),"Quantidade acima do lote","OK")))))))),"Tipo inválido")))</f>
        <v/>
      </c>
      <c r="W47" s="38">
        <f>IF(A47="","",IF(AND(D47="Venda",V47="OK",SUMIFS($O$6:$O$105,$N$6:$N$105,N47)&lt;=SUMIFS($I$6:$I$105,$A$6:$A$105,N47)),1,0))</f>
        <v/>
      </c>
      <c r="X47" s="39" t="n"/>
    </row>
    <row r="48" ht="30" customHeight="1">
      <c r="A48" s="18" t="n"/>
      <c r="B48" s="19" t="n"/>
      <c r="C48" s="20" t="n"/>
      <c r="D48" s="19" t="n"/>
      <c r="E48" s="19" t="n"/>
      <c r="F48" s="19" t="n"/>
      <c r="G48" s="19" t="n"/>
      <c r="H48" s="19" t="n"/>
      <c r="I48" s="21" t="n"/>
      <c r="J48" s="21" t="n"/>
      <c r="K48" s="21" t="n"/>
      <c r="L48" s="22">
        <f>IF(A48="","",IFERROR(I48*J48*K48,""))</f>
        <v/>
      </c>
      <c r="M48" s="23" t="n"/>
      <c r="N48" s="19" t="n"/>
      <c r="O48" s="21" t="n"/>
      <c r="P48" s="22">
        <f>IF(A48="","",IF(D48="Venda",IFERROR(O48*(SUMIFS($L$6:$L$105,$A$6:$A$105,N48)+SUMIFS($M$6:$M$105,$A$6:$A$105,N48))/SUMIFS($I$6:$I$105,$A$6:$A$105,N48),""),""))</f>
        <v/>
      </c>
      <c r="Q48" s="22">
        <f>IF(A48="","",IF(D48="Venda",IFERROR(L48-M48,""),""))</f>
        <v/>
      </c>
      <c r="R48" s="22">
        <f>IF(A48="","",IF(D48="Venda",IFERROR(Q48-P48,""),""))</f>
        <v/>
      </c>
      <c r="S48" s="24">
        <f>IF(A48="","",IF(D48="Venda",IFERROR(R48/P48,""),""))</f>
        <v/>
      </c>
      <c r="T48" s="25">
        <f>IF(A48="","",IF(D48="Compra",IFERROR(SUMIFS($O$6:$O$105,$N$6:$N$105,A48),""),""))</f>
        <v/>
      </c>
      <c r="U48" s="25">
        <f>IF(A48="","",IF(D48="Compra",IFERROR(I48-T48,""),""))</f>
        <v/>
      </c>
      <c r="V48" s="26">
        <f>IF(A48="","",IF(D48="Compra",IF(OR(C48="",E48="",F48="",I48&lt;=0,J48&lt;=0,K48&lt;=0,M48&lt;0),"Rever dados",IF(T48&gt;I48,"Excesso atribuído","OK")),IF(D48="Venda",IF(OR(C48="",E48="",F48="",I48&lt;=0,J48&lt;=0,K48&lt;=0,M48&lt;0),"Rever dados",IF(OR(N48="",O48&lt;=0,P48=""),"Associar lote",IF(O48&lt;&gt;I48,"Quantidade não repartida",IF(COUNTIF($A$6:$A$105,N48)=0,"Referência inválida",IF(COUNTIFS($A$6:$A$105,N48,$D$6:$D$105,"Compra")=0,"Referência inválida",IF(COUNTIFS($A$6:$A$105,N48,$D$6:$D$105,"Compra",$F$6:$F$105,F48)=0,"Ativo diferente",IF(SUMIFS($C$6:$C$105,$A$6:$A$105,N48)&gt;C48,"Data a rever",IF(O48&gt;SUMIFS($I$6:$I$105,$A$6:$A$105,N48),"Quantidade acima do lote","OK")))))))),"Tipo inválido")))</f>
        <v/>
      </c>
      <c r="W48" s="27">
        <f>IF(A48="","",IF(AND(D48="Venda",V48="OK",SUMIFS($O$6:$O$105,$N$6:$N$105,N48)&lt;=SUMIFS($I$6:$I$105,$A$6:$A$105,N48)),1,0))</f>
        <v/>
      </c>
      <c r="X48" s="28" t="n"/>
    </row>
    <row r="49" ht="30" customHeight="1">
      <c r="A49" s="29" t="n"/>
      <c r="B49" s="30" t="n"/>
      <c r="C49" s="31" t="n"/>
      <c r="D49" s="30" t="n"/>
      <c r="E49" s="30" t="n"/>
      <c r="F49" s="30" t="n"/>
      <c r="G49" s="30" t="n"/>
      <c r="H49" s="30" t="n"/>
      <c r="I49" s="32" t="n"/>
      <c r="J49" s="32" t="n"/>
      <c r="K49" s="32" t="n"/>
      <c r="L49" s="33">
        <f>IF(A49="","",IFERROR(I49*J49*K49,""))</f>
        <v/>
      </c>
      <c r="M49" s="34" t="n"/>
      <c r="N49" s="30" t="n"/>
      <c r="O49" s="32" t="n"/>
      <c r="P49" s="33">
        <f>IF(A49="","",IF(D49="Venda",IFERROR(O49*(SUMIFS($L$6:$L$105,$A$6:$A$105,N49)+SUMIFS($M$6:$M$105,$A$6:$A$105,N49))/SUMIFS($I$6:$I$105,$A$6:$A$105,N49),""),""))</f>
        <v/>
      </c>
      <c r="Q49" s="33">
        <f>IF(A49="","",IF(D49="Venda",IFERROR(L49-M49,""),""))</f>
        <v/>
      </c>
      <c r="R49" s="33">
        <f>IF(A49="","",IF(D49="Venda",IFERROR(Q49-P49,""),""))</f>
        <v/>
      </c>
      <c r="S49" s="35">
        <f>IF(A49="","",IF(D49="Venda",IFERROR(R49/P49,""),""))</f>
        <v/>
      </c>
      <c r="T49" s="36">
        <f>IF(A49="","",IF(D49="Compra",IFERROR(SUMIFS($O$6:$O$105,$N$6:$N$105,A49),""),""))</f>
        <v/>
      </c>
      <c r="U49" s="36">
        <f>IF(A49="","",IF(D49="Compra",IFERROR(I49-T49,""),""))</f>
        <v/>
      </c>
      <c r="V49" s="37">
        <f>IF(A49="","",IF(D49="Compra",IF(OR(C49="",E49="",F49="",I49&lt;=0,J49&lt;=0,K49&lt;=0,M49&lt;0),"Rever dados",IF(T49&gt;I49,"Excesso atribuído","OK")),IF(D49="Venda",IF(OR(C49="",E49="",F49="",I49&lt;=0,J49&lt;=0,K49&lt;=0,M49&lt;0),"Rever dados",IF(OR(N49="",O49&lt;=0,P49=""),"Associar lote",IF(O49&lt;&gt;I49,"Quantidade não repartida",IF(COUNTIF($A$6:$A$105,N49)=0,"Referência inválida",IF(COUNTIFS($A$6:$A$105,N49,$D$6:$D$105,"Compra")=0,"Referência inválida",IF(COUNTIFS($A$6:$A$105,N49,$D$6:$D$105,"Compra",$F$6:$F$105,F49)=0,"Ativo diferente",IF(SUMIFS($C$6:$C$105,$A$6:$A$105,N49)&gt;C49,"Data a rever",IF(O49&gt;SUMIFS($I$6:$I$105,$A$6:$A$105,N49),"Quantidade acima do lote","OK")))))))),"Tipo inválido")))</f>
        <v/>
      </c>
      <c r="W49" s="38">
        <f>IF(A49="","",IF(AND(D49="Venda",V49="OK",SUMIFS($O$6:$O$105,$N$6:$N$105,N49)&lt;=SUMIFS($I$6:$I$105,$A$6:$A$105,N49)),1,0))</f>
        <v/>
      </c>
      <c r="X49" s="39" t="n"/>
    </row>
    <row r="50" ht="30" customHeight="1">
      <c r="A50" s="18" t="n"/>
      <c r="B50" s="19" t="n"/>
      <c r="C50" s="20" t="n"/>
      <c r="D50" s="19" t="n"/>
      <c r="E50" s="19" t="n"/>
      <c r="F50" s="19" t="n"/>
      <c r="G50" s="19" t="n"/>
      <c r="H50" s="19" t="n"/>
      <c r="I50" s="21" t="n"/>
      <c r="J50" s="21" t="n"/>
      <c r="K50" s="21" t="n"/>
      <c r="L50" s="22">
        <f>IF(A50="","",IFERROR(I50*J50*K50,""))</f>
        <v/>
      </c>
      <c r="M50" s="23" t="n"/>
      <c r="N50" s="19" t="n"/>
      <c r="O50" s="21" t="n"/>
      <c r="P50" s="22">
        <f>IF(A50="","",IF(D50="Venda",IFERROR(O50*(SUMIFS($L$6:$L$105,$A$6:$A$105,N50)+SUMIFS($M$6:$M$105,$A$6:$A$105,N50))/SUMIFS($I$6:$I$105,$A$6:$A$105,N50),""),""))</f>
        <v/>
      </c>
      <c r="Q50" s="22">
        <f>IF(A50="","",IF(D50="Venda",IFERROR(L50-M50,""),""))</f>
        <v/>
      </c>
      <c r="R50" s="22">
        <f>IF(A50="","",IF(D50="Venda",IFERROR(Q50-P50,""),""))</f>
        <v/>
      </c>
      <c r="S50" s="24">
        <f>IF(A50="","",IF(D50="Venda",IFERROR(R50/P50,""),""))</f>
        <v/>
      </c>
      <c r="T50" s="25">
        <f>IF(A50="","",IF(D50="Compra",IFERROR(SUMIFS($O$6:$O$105,$N$6:$N$105,A50),""),""))</f>
        <v/>
      </c>
      <c r="U50" s="25">
        <f>IF(A50="","",IF(D50="Compra",IFERROR(I50-T50,""),""))</f>
        <v/>
      </c>
      <c r="V50" s="26">
        <f>IF(A50="","",IF(D50="Compra",IF(OR(C50="",E50="",F50="",I50&lt;=0,J50&lt;=0,K50&lt;=0,M50&lt;0),"Rever dados",IF(T50&gt;I50,"Excesso atribuído","OK")),IF(D50="Venda",IF(OR(C50="",E50="",F50="",I50&lt;=0,J50&lt;=0,K50&lt;=0,M50&lt;0),"Rever dados",IF(OR(N50="",O50&lt;=0,P50=""),"Associar lote",IF(O50&lt;&gt;I50,"Quantidade não repartida",IF(COUNTIF($A$6:$A$105,N50)=0,"Referência inválida",IF(COUNTIFS($A$6:$A$105,N50,$D$6:$D$105,"Compra")=0,"Referência inválida",IF(COUNTIFS($A$6:$A$105,N50,$D$6:$D$105,"Compra",$F$6:$F$105,F50)=0,"Ativo diferente",IF(SUMIFS($C$6:$C$105,$A$6:$A$105,N50)&gt;C50,"Data a rever",IF(O50&gt;SUMIFS($I$6:$I$105,$A$6:$A$105,N50),"Quantidade acima do lote","OK")))))))),"Tipo inválido")))</f>
        <v/>
      </c>
      <c r="W50" s="27">
        <f>IF(A50="","",IF(AND(D50="Venda",V50="OK",SUMIFS($O$6:$O$105,$N$6:$N$105,N50)&lt;=SUMIFS($I$6:$I$105,$A$6:$A$105,N50)),1,0))</f>
        <v/>
      </c>
      <c r="X50" s="28" t="n"/>
    </row>
    <row r="51" ht="30" customHeight="1">
      <c r="A51" s="29" t="n"/>
      <c r="B51" s="30" t="n"/>
      <c r="C51" s="31" t="n"/>
      <c r="D51" s="30" t="n"/>
      <c r="E51" s="30" t="n"/>
      <c r="F51" s="30" t="n"/>
      <c r="G51" s="30" t="n"/>
      <c r="H51" s="30" t="n"/>
      <c r="I51" s="32" t="n"/>
      <c r="J51" s="32" t="n"/>
      <c r="K51" s="32" t="n"/>
      <c r="L51" s="33">
        <f>IF(A51="","",IFERROR(I51*J51*K51,""))</f>
        <v/>
      </c>
      <c r="M51" s="34" t="n"/>
      <c r="N51" s="30" t="n"/>
      <c r="O51" s="32" t="n"/>
      <c r="P51" s="33">
        <f>IF(A51="","",IF(D51="Venda",IFERROR(O51*(SUMIFS($L$6:$L$105,$A$6:$A$105,N51)+SUMIFS($M$6:$M$105,$A$6:$A$105,N51))/SUMIFS($I$6:$I$105,$A$6:$A$105,N51),""),""))</f>
        <v/>
      </c>
      <c r="Q51" s="33">
        <f>IF(A51="","",IF(D51="Venda",IFERROR(L51-M51,""),""))</f>
        <v/>
      </c>
      <c r="R51" s="33">
        <f>IF(A51="","",IF(D51="Venda",IFERROR(Q51-P51,""),""))</f>
        <v/>
      </c>
      <c r="S51" s="35">
        <f>IF(A51="","",IF(D51="Venda",IFERROR(R51/P51,""),""))</f>
        <v/>
      </c>
      <c r="T51" s="36">
        <f>IF(A51="","",IF(D51="Compra",IFERROR(SUMIFS($O$6:$O$105,$N$6:$N$105,A51),""),""))</f>
        <v/>
      </c>
      <c r="U51" s="36">
        <f>IF(A51="","",IF(D51="Compra",IFERROR(I51-T51,""),""))</f>
        <v/>
      </c>
      <c r="V51" s="37">
        <f>IF(A51="","",IF(D51="Compra",IF(OR(C51="",E51="",F51="",I51&lt;=0,J51&lt;=0,K51&lt;=0,M51&lt;0),"Rever dados",IF(T51&gt;I51,"Excesso atribuído","OK")),IF(D51="Venda",IF(OR(C51="",E51="",F51="",I51&lt;=0,J51&lt;=0,K51&lt;=0,M51&lt;0),"Rever dados",IF(OR(N51="",O51&lt;=0,P51=""),"Associar lote",IF(O51&lt;&gt;I51,"Quantidade não repartida",IF(COUNTIF($A$6:$A$105,N51)=0,"Referência inválida",IF(COUNTIFS($A$6:$A$105,N51,$D$6:$D$105,"Compra")=0,"Referência inválida",IF(COUNTIFS($A$6:$A$105,N51,$D$6:$D$105,"Compra",$F$6:$F$105,F51)=0,"Ativo diferente",IF(SUMIFS($C$6:$C$105,$A$6:$A$105,N51)&gt;C51,"Data a rever",IF(O51&gt;SUMIFS($I$6:$I$105,$A$6:$A$105,N51),"Quantidade acima do lote","OK")))))))),"Tipo inválido")))</f>
        <v/>
      </c>
      <c r="W51" s="38">
        <f>IF(A51="","",IF(AND(D51="Venda",V51="OK",SUMIFS($O$6:$O$105,$N$6:$N$105,N51)&lt;=SUMIFS($I$6:$I$105,$A$6:$A$105,N51)),1,0))</f>
        <v/>
      </c>
      <c r="X51" s="39" t="n"/>
    </row>
    <row r="52" ht="30" customHeight="1">
      <c r="A52" s="18" t="n"/>
      <c r="B52" s="19" t="n"/>
      <c r="C52" s="20" t="n"/>
      <c r="D52" s="19" t="n"/>
      <c r="E52" s="19" t="n"/>
      <c r="F52" s="19" t="n"/>
      <c r="G52" s="19" t="n"/>
      <c r="H52" s="19" t="n"/>
      <c r="I52" s="21" t="n"/>
      <c r="J52" s="21" t="n"/>
      <c r="K52" s="21" t="n"/>
      <c r="L52" s="22">
        <f>IF(A52="","",IFERROR(I52*J52*K52,""))</f>
        <v/>
      </c>
      <c r="M52" s="23" t="n"/>
      <c r="N52" s="19" t="n"/>
      <c r="O52" s="21" t="n"/>
      <c r="P52" s="22">
        <f>IF(A52="","",IF(D52="Venda",IFERROR(O52*(SUMIFS($L$6:$L$105,$A$6:$A$105,N52)+SUMIFS($M$6:$M$105,$A$6:$A$105,N52))/SUMIFS($I$6:$I$105,$A$6:$A$105,N52),""),""))</f>
        <v/>
      </c>
      <c r="Q52" s="22">
        <f>IF(A52="","",IF(D52="Venda",IFERROR(L52-M52,""),""))</f>
        <v/>
      </c>
      <c r="R52" s="22">
        <f>IF(A52="","",IF(D52="Venda",IFERROR(Q52-P52,""),""))</f>
        <v/>
      </c>
      <c r="S52" s="24">
        <f>IF(A52="","",IF(D52="Venda",IFERROR(R52/P52,""),""))</f>
        <v/>
      </c>
      <c r="T52" s="25">
        <f>IF(A52="","",IF(D52="Compra",IFERROR(SUMIFS($O$6:$O$105,$N$6:$N$105,A52),""),""))</f>
        <v/>
      </c>
      <c r="U52" s="25">
        <f>IF(A52="","",IF(D52="Compra",IFERROR(I52-T52,""),""))</f>
        <v/>
      </c>
      <c r="V52" s="26">
        <f>IF(A52="","",IF(D52="Compra",IF(OR(C52="",E52="",F52="",I52&lt;=0,J52&lt;=0,K52&lt;=0,M52&lt;0),"Rever dados",IF(T52&gt;I52,"Excesso atribuído","OK")),IF(D52="Venda",IF(OR(C52="",E52="",F52="",I52&lt;=0,J52&lt;=0,K52&lt;=0,M52&lt;0),"Rever dados",IF(OR(N52="",O52&lt;=0,P52=""),"Associar lote",IF(O52&lt;&gt;I52,"Quantidade não repartida",IF(COUNTIF($A$6:$A$105,N52)=0,"Referência inválida",IF(COUNTIFS($A$6:$A$105,N52,$D$6:$D$105,"Compra")=0,"Referência inválida",IF(COUNTIFS($A$6:$A$105,N52,$D$6:$D$105,"Compra",$F$6:$F$105,F52)=0,"Ativo diferente",IF(SUMIFS($C$6:$C$105,$A$6:$A$105,N52)&gt;C52,"Data a rever",IF(O52&gt;SUMIFS($I$6:$I$105,$A$6:$A$105,N52),"Quantidade acima do lote","OK")))))))),"Tipo inválido")))</f>
        <v/>
      </c>
      <c r="W52" s="27">
        <f>IF(A52="","",IF(AND(D52="Venda",V52="OK",SUMIFS($O$6:$O$105,$N$6:$N$105,N52)&lt;=SUMIFS($I$6:$I$105,$A$6:$A$105,N52)),1,0))</f>
        <v/>
      </c>
      <c r="X52" s="28" t="n"/>
    </row>
    <row r="53" ht="30" customHeight="1">
      <c r="A53" s="29" t="n"/>
      <c r="B53" s="30" t="n"/>
      <c r="C53" s="31" t="n"/>
      <c r="D53" s="30" t="n"/>
      <c r="E53" s="30" t="n"/>
      <c r="F53" s="30" t="n"/>
      <c r="G53" s="30" t="n"/>
      <c r="H53" s="30" t="n"/>
      <c r="I53" s="32" t="n"/>
      <c r="J53" s="32" t="n"/>
      <c r="K53" s="32" t="n"/>
      <c r="L53" s="33">
        <f>IF(A53="","",IFERROR(I53*J53*K53,""))</f>
        <v/>
      </c>
      <c r="M53" s="34" t="n"/>
      <c r="N53" s="30" t="n"/>
      <c r="O53" s="32" t="n"/>
      <c r="P53" s="33">
        <f>IF(A53="","",IF(D53="Venda",IFERROR(O53*(SUMIFS($L$6:$L$105,$A$6:$A$105,N53)+SUMIFS($M$6:$M$105,$A$6:$A$105,N53))/SUMIFS($I$6:$I$105,$A$6:$A$105,N53),""),""))</f>
        <v/>
      </c>
      <c r="Q53" s="33">
        <f>IF(A53="","",IF(D53="Venda",IFERROR(L53-M53,""),""))</f>
        <v/>
      </c>
      <c r="R53" s="33">
        <f>IF(A53="","",IF(D53="Venda",IFERROR(Q53-P53,""),""))</f>
        <v/>
      </c>
      <c r="S53" s="35">
        <f>IF(A53="","",IF(D53="Venda",IFERROR(R53/P53,""),""))</f>
        <v/>
      </c>
      <c r="T53" s="36">
        <f>IF(A53="","",IF(D53="Compra",IFERROR(SUMIFS($O$6:$O$105,$N$6:$N$105,A53),""),""))</f>
        <v/>
      </c>
      <c r="U53" s="36">
        <f>IF(A53="","",IF(D53="Compra",IFERROR(I53-T53,""),""))</f>
        <v/>
      </c>
      <c r="V53" s="37">
        <f>IF(A53="","",IF(D53="Compra",IF(OR(C53="",E53="",F53="",I53&lt;=0,J53&lt;=0,K53&lt;=0,M53&lt;0),"Rever dados",IF(T53&gt;I53,"Excesso atribuído","OK")),IF(D53="Venda",IF(OR(C53="",E53="",F53="",I53&lt;=0,J53&lt;=0,K53&lt;=0,M53&lt;0),"Rever dados",IF(OR(N53="",O53&lt;=0,P53=""),"Associar lote",IF(O53&lt;&gt;I53,"Quantidade não repartida",IF(COUNTIF($A$6:$A$105,N53)=0,"Referência inválida",IF(COUNTIFS($A$6:$A$105,N53,$D$6:$D$105,"Compra")=0,"Referência inválida",IF(COUNTIFS($A$6:$A$105,N53,$D$6:$D$105,"Compra",$F$6:$F$105,F53)=0,"Ativo diferente",IF(SUMIFS($C$6:$C$105,$A$6:$A$105,N53)&gt;C53,"Data a rever",IF(O53&gt;SUMIFS($I$6:$I$105,$A$6:$A$105,N53),"Quantidade acima do lote","OK")))))))),"Tipo inválido")))</f>
        <v/>
      </c>
      <c r="W53" s="38">
        <f>IF(A53="","",IF(AND(D53="Venda",V53="OK",SUMIFS($O$6:$O$105,$N$6:$N$105,N53)&lt;=SUMIFS($I$6:$I$105,$A$6:$A$105,N53)),1,0))</f>
        <v/>
      </c>
      <c r="X53" s="39" t="n"/>
    </row>
    <row r="54" ht="30" customHeight="1">
      <c r="A54" s="18" t="n"/>
      <c r="B54" s="19" t="n"/>
      <c r="C54" s="20" t="n"/>
      <c r="D54" s="19" t="n"/>
      <c r="E54" s="19" t="n"/>
      <c r="F54" s="19" t="n"/>
      <c r="G54" s="19" t="n"/>
      <c r="H54" s="19" t="n"/>
      <c r="I54" s="21" t="n"/>
      <c r="J54" s="21" t="n"/>
      <c r="K54" s="21" t="n"/>
      <c r="L54" s="22">
        <f>IF(A54="","",IFERROR(I54*J54*K54,""))</f>
        <v/>
      </c>
      <c r="M54" s="23" t="n"/>
      <c r="N54" s="19" t="n"/>
      <c r="O54" s="21" t="n"/>
      <c r="P54" s="22">
        <f>IF(A54="","",IF(D54="Venda",IFERROR(O54*(SUMIFS($L$6:$L$105,$A$6:$A$105,N54)+SUMIFS($M$6:$M$105,$A$6:$A$105,N54))/SUMIFS($I$6:$I$105,$A$6:$A$105,N54),""),""))</f>
        <v/>
      </c>
      <c r="Q54" s="22">
        <f>IF(A54="","",IF(D54="Venda",IFERROR(L54-M54,""),""))</f>
        <v/>
      </c>
      <c r="R54" s="22">
        <f>IF(A54="","",IF(D54="Venda",IFERROR(Q54-P54,""),""))</f>
        <v/>
      </c>
      <c r="S54" s="24">
        <f>IF(A54="","",IF(D54="Venda",IFERROR(R54/P54,""),""))</f>
        <v/>
      </c>
      <c r="T54" s="25">
        <f>IF(A54="","",IF(D54="Compra",IFERROR(SUMIFS($O$6:$O$105,$N$6:$N$105,A54),""),""))</f>
        <v/>
      </c>
      <c r="U54" s="25">
        <f>IF(A54="","",IF(D54="Compra",IFERROR(I54-T54,""),""))</f>
        <v/>
      </c>
      <c r="V54" s="26">
        <f>IF(A54="","",IF(D54="Compra",IF(OR(C54="",E54="",F54="",I54&lt;=0,J54&lt;=0,K54&lt;=0,M54&lt;0),"Rever dados",IF(T54&gt;I54,"Excesso atribuído","OK")),IF(D54="Venda",IF(OR(C54="",E54="",F54="",I54&lt;=0,J54&lt;=0,K54&lt;=0,M54&lt;0),"Rever dados",IF(OR(N54="",O54&lt;=0,P54=""),"Associar lote",IF(O54&lt;&gt;I54,"Quantidade não repartida",IF(COUNTIF($A$6:$A$105,N54)=0,"Referência inválida",IF(COUNTIFS($A$6:$A$105,N54,$D$6:$D$105,"Compra")=0,"Referência inválida",IF(COUNTIFS($A$6:$A$105,N54,$D$6:$D$105,"Compra",$F$6:$F$105,F54)=0,"Ativo diferente",IF(SUMIFS($C$6:$C$105,$A$6:$A$105,N54)&gt;C54,"Data a rever",IF(O54&gt;SUMIFS($I$6:$I$105,$A$6:$A$105,N54),"Quantidade acima do lote","OK")))))))),"Tipo inválido")))</f>
        <v/>
      </c>
      <c r="W54" s="27">
        <f>IF(A54="","",IF(AND(D54="Venda",V54="OK",SUMIFS($O$6:$O$105,$N$6:$N$105,N54)&lt;=SUMIFS($I$6:$I$105,$A$6:$A$105,N54)),1,0))</f>
        <v/>
      </c>
      <c r="X54" s="28" t="n"/>
    </row>
    <row r="55" ht="30" customHeight="1">
      <c r="A55" s="29" t="n"/>
      <c r="B55" s="30" t="n"/>
      <c r="C55" s="31" t="n"/>
      <c r="D55" s="30" t="n"/>
      <c r="E55" s="30" t="n"/>
      <c r="F55" s="30" t="n"/>
      <c r="G55" s="30" t="n"/>
      <c r="H55" s="30" t="n"/>
      <c r="I55" s="32" t="n"/>
      <c r="J55" s="32" t="n"/>
      <c r="K55" s="32" t="n"/>
      <c r="L55" s="33">
        <f>IF(A55="","",IFERROR(I55*J55*K55,""))</f>
        <v/>
      </c>
      <c r="M55" s="34" t="n"/>
      <c r="N55" s="30" t="n"/>
      <c r="O55" s="32" t="n"/>
      <c r="P55" s="33">
        <f>IF(A55="","",IF(D55="Venda",IFERROR(O55*(SUMIFS($L$6:$L$105,$A$6:$A$105,N55)+SUMIFS($M$6:$M$105,$A$6:$A$105,N55))/SUMIFS($I$6:$I$105,$A$6:$A$105,N55),""),""))</f>
        <v/>
      </c>
      <c r="Q55" s="33">
        <f>IF(A55="","",IF(D55="Venda",IFERROR(L55-M55,""),""))</f>
        <v/>
      </c>
      <c r="R55" s="33">
        <f>IF(A55="","",IF(D55="Venda",IFERROR(Q55-P55,""),""))</f>
        <v/>
      </c>
      <c r="S55" s="35">
        <f>IF(A55="","",IF(D55="Venda",IFERROR(R55/P55,""),""))</f>
        <v/>
      </c>
      <c r="T55" s="36">
        <f>IF(A55="","",IF(D55="Compra",IFERROR(SUMIFS($O$6:$O$105,$N$6:$N$105,A55),""),""))</f>
        <v/>
      </c>
      <c r="U55" s="36">
        <f>IF(A55="","",IF(D55="Compra",IFERROR(I55-T55,""),""))</f>
        <v/>
      </c>
      <c r="V55" s="37">
        <f>IF(A55="","",IF(D55="Compra",IF(OR(C55="",E55="",F55="",I55&lt;=0,J55&lt;=0,K55&lt;=0,M55&lt;0),"Rever dados",IF(T55&gt;I55,"Excesso atribuído","OK")),IF(D55="Venda",IF(OR(C55="",E55="",F55="",I55&lt;=0,J55&lt;=0,K55&lt;=0,M55&lt;0),"Rever dados",IF(OR(N55="",O55&lt;=0,P55=""),"Associar lote",IF(O55&lt;&gt;I55,"Quantidade não repartida",IF(COUNTIF($A$6:$A$105,N55)=0,"Referência inválida",IF(COUNTIFS($A$6:$A$105,N55,$D$6:$D$105,"Compra")=0,"Referência inválida",IF(COUNTIFS($A$6:$A$105,N55,$D$6:$D$105,"Compra",$F$6:$F$105,F55)=0,"Ativo diferente",IF(SUMIFS($C$6:$C$105,$A$6:$A$105,N55)&gt;C55,"Data a rever",IF(O55&gt;SUMIFS($I$6:$I$105,$A$6:$A$105,N55),"Quantidade acima do lote","OK")))))))),"Tipo inválido")))</f>
        <v/>
      </c>
      <c r="W55" s="38">
        <f>IF(A55="","",IF(AND(D55="Venda",V55="OK",SUMIFS($O$6:$O$105,$N$6:$N$105,N55)&lt;=SUMIFS($I$6:$I$105,$A$6:$A$105,N55)),1,0))</f>
        <v/>
      </c>
      <c r="X55" s="39" t="n"/>
    </row>
    <row r="56" ht="30" customHeight="1">
      <c r="A56" s="18" t="n"/>
      <c r="B56" s="19" t="n"/>
      <c r="C56" s="20" t="n"/>
      <c r="D56" s="19" t="n"/>
      <c r="E56" s="19" t="n"/>
      <c r="F56" s="19" t="n"/>
      <c r="G56" s="19" t="n"/>
      <c r="H56" s="19" t="n"/>
      <c r="I56" s="21" t="n"/>
      <c r="J56" s="21" t="n"/>
      <c r="K56" s="21" t="n"/>
      <c r="L56" s="22">
        <f>IF(A56="","",IFERROR(I56*J56*K56,""))</f>
        <v/>
      </c>
      <c r="M56" s="23" t="n"/>
      <c r="N56" s="19" t="n"/>
      <c r="O56" s="21" t="n"/>
      <c r="P56" s="22">
        <f>IF(A56="","",IF(D56="Venda",IFERROR(O56*(SUMIFS($L$6:$L$105,$A$6:$A$105,N56)+SUMIFS($M$6:$M$105,$A$6:$A$105,N56))/SUMIFS($I$6:$I$105,$A$6:$A$105,N56),""),""))</f>
        <v/>
      </c>
      <c r="Q56" s="22">
        <f>IF(A56="","",IF(D56="Venda",IFERROR(L56-M56,""),""))</f>
        <v/>
      </c>
      <c r="R56" s="22">
        <f>IF(A56="","",IF(D56="Venda",IFERROR(Q56-P56,""),""))</f>
        <v/>
      </c>
      <c r="S56" s="24">
        <f>IF(A56="","",IF(D56="Venda",IFERROR(R56/P56,""),""))</f>
        <v/>
      </c>
      <c r="T56" s="25">
        <f>IF(A56="","",IF(D56="Compra",IFERROR(SUMIFS($O$6:$O$105,$N$6:$N$105,A56),""),""))</f>
        <v/>
      </c>
      <c r="U56" s="25">
        <f>IF(A56="","",IF(D56="Compra",IFERROR(I56-T56,""),""))</f>
        <v/>
      </c>
      <c r="V56" s="26">
        <f>IF(A56="","",IF(D56="Compra",IF(OR(C56="",E56="",F56="",I56&lt;=0,J56&lt;=0,K56&lt;=0,M56&lt;0),"Rever dados",IF(T56&gt;I56,"Excesso atribuído","OK")),IF(D56="Venda",IF(OR(C56="",E56="",F56="",I56&lt;=0,J56&lt;=0,K56&lt;=0,M56&lt;0),"Rever dados",IF(OR(N56="",O56&lt;=0,P56=""),"Associar lote",IF(O56&lt;&gt;I56,"Quantidade não repartida",IF(COUNTIF($A$6:$A$105,N56)=0,"Referência inválida",IF(COUNTIFS($A$6:$A$105,N56,$D$6:$D$105,"Compra")=0,"Referência inválida",IF(COUNTIFS($A$6:$A$105,N56,$D$6:$D$105,"Compra",$F$6:$F$105,F56)=0,"Ativo diferente",IF(SUMIFS($C$6:$C$105,$A$6:$A$105,N56)&gt;C56,"Data a rever",IF(O56&gt;SUMIFS($I$6:$I$105,$A$6:$A$105,N56),"Quantidade acima do lote","OK")))))))),"Tipo inválido")))</f>
        <v/>
      </c>
      <c r="W56" s="27">
        <f>IF(A56="","",IF(AND(D56="Venda",V56="OK",SUMIFS($O$6:$O$105,$N$6:$N$105,N56)&lt;=SUMIFS($I$6:$I$105,$A$6:$A$105,N56)),1,0))</f>
        <v/>
      </c>
      <c r="X56" s="28" t="n"/>
    </row>
    <row r="57" ht="30" customHeight="1">
      <c r="A57" s="29" t="n"/>
      <c r="B57" s="30" t="n"/>
      <c r="C57" s="31" t="n"/>
      <c r="D57" s="30" t="n"/>
      <c r="E57" s="30" t="n"/>
      <c r="F57" s="30" t="n"/>
      <c r="G57" s="30" t="n"/>
      <c r="H57" s="30" t="n"/>
      <c r="I57" s="32" t="n"/>
      <c r="J57" s="32" t="n"/>
      <c r="K57" s="32" t="n"/>
      <c r="L57" s="33">
        <f>IF(A57="","",IFERROR(I57*J57*K57,""))</f>
        <v/>
      </c>
      <c r="M57" s="34" t="n"/>
      <c r="N57" s="30" t="n"/>
      <c r="O57" s="32" t="n"/>
      <c r="P57" s="33">
        <f>IF(A57="","",IF(D57="Venda",IFERROR(O57*(SUMIFS($L$6:$L$105,$A$6:$A$105,N57)+SUMIFS($M$6:$M$105,$A$6:$A$105,N57))/SUMIFS($I$6:$I$105,$A$6:$A$105,N57),""),""))</f>
        <v/>
      </c>
      <c r="Q57" s="33">
        <f>IF(A57="","",IF(D57="Venda",IFERROR(L57-M57,""),""))</f>
        <v/>
      </c>
      <c r="R57" s="33">
        <f>IF(A57="","",IF(D57="Venda",IFERROR(Q57-P57,""),""))</f>
        <v/>
      </c>
      <c r="S57" s="35">
        <f>IF(A57="","",IF(D57="Venda",IFERROR(R57/P57,""),""))</f>
        <v/>
      </c>
      <c r="T57" s="36">
        <f>IF(A57="","",IF(D57="Compra",IFERROR(SUMIFS($O$6:$O$105,$N$6:$N$105,A57),""),""))</f>
        <v/>
      </c>
      <c r="U57" s="36">
        <f>IF(A57="","",IF(D57="Compra",IFERROR(I57-T57,""),""))</f>
        <v/>
      </c>
      <c r="V57" s="37">
        <f>IF(A57="","",IF(D57="Compra",IF(OR(C57="",E57="",F57="",I57&lt;=0,J57&lt;=0,K57&lt;=0,M57&lt;0),"Rever dados",IF(T57&gt;I57,"Excesso atribuído","OK")),IF(D57="Venda",IF(OR(C57="",E57="",F57="",I57&lt;=0,J57&lt;=0,K57&lt;=0,M57&lt;0),"Rever dados",IF(OR(N57="",O57&lt;=0,P57=""),"Associar lote",IF(O57&lt;&gt;I57,"Quantidade não repartida",IF(COUNTIF($A$6:$A$105,N57)=0,"Referência inválida",IF(COUNTIFS($A$6:$A$105,N57,$D$6:$D$105,"Compra")=0,"Referência inválida",IF(COUNTIFS($A$6:$A$105,N57,$D$6:$D$105,"Compra",$F$6:$F$105,F57)=0,"Ativo diferente",IF(SUMIFS($C$6:$C$105,$A$6:$A$105,N57)&gt;C57,"Data a rever",IF(O57&gt;SUMIFS($I$6:$I$105,$A$6:$A$105,N57),"Quantidade acima do lote","OK")))))))),"Tipo inválido")))</f>
        <v/>
      </c>
      <c r="W57" s="38">
        <f>IF(A57="","",IF(AND(D57="Venda",V57="OK",SUMIFS($O$6:$O$105,$N$6:$N$105,N57)&lt;=SUMIFS($I$6:$I$105,$A$6:$A$105,N57)),1,0))</f>
        <v/>
      </c>
      <c r="X57" s="39" t="n"/>
    </row>
    <row r="58" ht="30" customHeight="1">
      <c r="A58" s="18" t="n"/>
      <c r="B58" s="19" t="n"/>
      <c r="C58" s="20" t="n"/>
      <c r="D58" s="19" t="n"/>
      <c r="E58" s="19" t="n"/>
      <c r="F58" s="19" t="n"/>
      <c r="G58" s="19" t="n"/>
      <c r="H58" s="19" t="n"/>
      <c r="I58" s="21" t="n"/>
      <c r="J58" s="21" t="n"/>
      <c r="K58" s="21" t="n"/>
      <c r="L58" s="22">
        <f>IF(A58="","",IFERROR(I58*J58*K58,""))</f>
        <v/>
      </c>
      <c r="M58" s="23" t="n"/>
      <c r="N58" s="19" t="n"/>
      <c r="O58" s="21" t="n"/>
      <c r="P58" s="22">
        <f>IF(A58="","",IF(D58="Venda",IFERROR(O58*(SUMIFS($L$6:$L$105,$A$6:$A$105,N58)+SUMIFS($M$6:$M$105,$A$6:$A$105,N58))/SUMIFS($I$6:$I$105,$A$6:$A$105,N58),""),""))</f>
        <v/>
      </c>
      <c r="Q58" s="22">
        <f>IF(A58="","",IF(D58="Venda",IFERROR(L58-M58,""),""))</f>
        <v/>
      </c>
      <c r="R58" s="22">
        <f>IF(A58="","",IF(D58="Venda",IFERROR(Q58-P58,""),""))</f>
        <v/>
      </c>
      <c r="S58" s="24">
        <f>IF(A58="","",IF(D58="Venda",IFERROR(R58/P58,""),""))</f>
        <v/>
      </c>
      <c r="T58" s="25">
        <f>IF(A58="","",IF(D58="Compra",IFERROR(SUMIFS($O$6:$O$105,$N$6:$N$105,A58),""),""))</f>
        <v/>
      </c>
      <c r="U58" s="25">
        <f>IF(A58="","",IF(D58="Compra",IFERROR(I58-T58,""),""))</f>
        <v/>
      </c>
      <c r="V58" s="26">
        <f>IF(A58="","",IF(D58="Compra",IF(OR(C58="",E58="",F58="",I58&lt;=0,J58&lt;=0,K58&lt;=0,M58&lt;0),"Rever dados",IF(T58&gt;I58,"Excesso atribuído","OK")),IF(D58="Venda",IF(OR(C58="",E58="",F58="",I58&lt;=0,J58&lt;=0,K58&lt;=0,M58&lt;0),"Rever dados",IF(OR(N58="",O58&lt;=0,P58=""),"Associar lote",IF(O58&lt;&gt;I58,"Quantidade não repartida",IF(COUNTIF($A$6:$A$105,N58)=0,"Referência inválida",IF(COUNTIFS($A$6:$A$105,N58,$D$6:$D$105,"Compra")=0,"Referência inválida",IF(COUNTIFS($A$6:$A$105,N58,$D$6:$D$105,"Compra",$F$6:$F$105,F58)=0,"Ativo diferente",IF(SUMIFS($C$6:$C$105,$A$6:$A$105,N58)&gt;C58,"Data a rever",IF(O58&gt;SUMIFS($I$6:$I$105,$A$6:$A$105,N58),"Quantidade acima do lote","OK")))))))),"Tipo inválido")))</f>
        <v/>
      </c>
      <c r="W58" s="27">
        <f>IF(A58="","",IF(AND(D58="Venda",V58="OK",SUMIFS($O$6:$O$105,$N$6:$N$105,N58)&lt;=SUMIFS($I$6:$I$105,$A$6:$A$105,N58)),1,0))</f>
        <v/>
      </c>
      <c r="X58" s="28" t="n"/>
    </row>
    <row r="59" ht="30" customHeight="1">
      <c r="A59" s="29" t="n"/>
      <c r="B59" s="30" t="n"/>
      <c r="C59" s="31" t="n"/>
      <c r="D59" s="30" t="n"/>
      <c r="E59" s="30" t="n"/>
      <c r="F59" s="30" t="n"/>
      <c r="G59" s="30" t="n"/>
      <c r="H59" s="30" t="n"/>
      <c r="I59" s="32" t="n"/>
      <c r="J59" s="32" t="n"/>
      <c r="K59" s="32" t="n"/>
      <c r="L59" s="33">
        <f>IF(A59="","",IFERROR(I59*J59*K59,""))</f>
        <v/>
      </c>
      <c r="M59" s="34" t="n"/>
      <c r="N59" s="30" t="n"/>
      <c r="O59" s="32" t="n"/>
      <c r="P59" s="33">
        <f>IF(A59="","",IF(D59="Venda",IFERROR(O59*(SUMIFS($L$6:$L$105,$A$6:$A$105,N59)+SUMIFS($M$6:$M$105,$A$6:$A$105,N59))/SUMIFS($I$6:$I$105,$A$6:$A$105,N59),""),""))</f>
        <v/>
      </c>
      <c r="Q59" s="33">
        <f>IF(A59="","",IF(D59="Venda",IFERROR(L59-M59,""),""))</f>
        <v/>
      </c>
      <c r="R59" s="33">
        <f>IF(A59="","",IF(D59="Venda",IFERROR(Q59-P59,""),""))</f>
        <v/>
      </c>
      <c r="S59" s="35">
        <f>IF(A59="","",IF(D59="Venda",IFERROR(R59/P59,""),""))</f>
        <v/>
      </c>
      <c r="T59" s="36">
        <f>IF(A59="","",IF(D59="Compra",IFERROR(SUMIFS($O$6:$O$105,$N$6:$N$105,A59),""),""))</f>
        <v/>
      </c>
      <c r="U59" s="36">
        <f>IF(A59="","",IF(D59="Compra",IFERROR(I59-T59,""),""))</f>
        <v/>
      </c>
      <c r="V59" s="37">
        <f>IF(A59="","",IF(D59="Compra",IF(OR(C59="",E59="",F59="",I59&lt;=0,J59&lt;=0,K59&lt;=0,M59&lt;0),"Rever dados",IF(T59&gt;I59,"Excesso atribuído","OK")),IF(D59="Venda",IF(OR(C59="",E59="",F59="",I59&lt;=0,J59&lt;=0,K59&lt;=0,M59&lt;0),"Rever dados",IF(OR(N59="",O59&lt;=0,P59=""),"Associar lote",IF(O59&lt;&gt;I59,"Quantidade não repartida",IF(COUNTIF($A$6:$A$105,N59)=0,"Referência inválida",IF(COUNTIFS($A$6:$A$105,N59,$D$6:$D$105,"Compra")=0,"Referência inválida",IF(COUNTIFS($A$6:$A$105,N59,$D$6:$D$105,"Compra",$F$6:$F$105,F59)=0,"Ativo diferente",IF(SUMIFS($C$6:$C$105,$A$6:$A$105,N59)&gt;C59,"Data a rever",IF(O59&gt;SUMIFS($I$6:$I$105,$A$6:$A$105,N59),"Quantidade acima do lote","OK")))))))),"Tipo inválido")))</f>
        <v/>
      </c>
      <c r="W59" s="38">
        <f>IF(A59="","",IF(AND(D59="Venda",V59="OK",SUMIFS($O$6:$O$105,$N$6:$N$105,N59)&lt;=SUMIFS($I$6:$I$105,$A$6:$A$105,N59)),1,0))</f>
        <v/>
      </c>
      <c r="X59" s="39" t="n"/>
    </row>
    <row r="60" ht="30" customHeight="1">
      <c r="A60" s="18" t="n"/>
      <c r="B60" s="19" t="n"/>
      <c r="C60" s="20" t="n"/>
      <c r="D60" s="19" t="n"/>
      <c r="E60" s="19" t="n"/>
      <c r="F60" s="19" t="n"/>
      <c r="G60" s="19" t="n"/>
      <c r="H60" s="19" t="n"/>
      <c r="I60" s="21" t="n"/>
      <c r="J60" s="21" t="n"/>
      <c r="K60" s="21" t="n"/>
      <c r="L60" s="22">
        <f>IF(A60="","",IFERROR(I60*J60*K60,""))</f>
        <v/>
      </c>
      <c r="M60" s="23" t="n"/>
      <c r="N60" s="19" t="n"/>
      <c r="O60" s="21" t="n"/>
      <c r="P60" s="22">
        <f>IF(A60="","",IF(D60="Venda",IFERROR(O60*(SUMIFS($L$6:$L$105,$A$6:$A$105,N60)+SUMIFS($M$6:$M$105,$A$6:$A$105,N60))/SUMIFS($I$6:$I$105,$A$6:$A$105,N60),""),""))</f>
        <v/>
      </c>
      <c r="Q60" s="22">
        <f>IF(A60="","",IF(D60="Venda",IFERROR(L60-M60,""),""))</f>
        <v/>
      </c>
      <c r="R60" s="22">
        <f>IF(A60="","",IF(D60="Venda",IFERROR(Q60-P60,""),""))</f>
        <v/>
      </c>
      <c r="S60" s="24">
        <f>IF(A60="","",IF(D60="Venda",IFERROR(R60/P60,""),""))</f>
        <v/>
      </c>
      <c r="T60" s="25">
        <f>IF(A60="","",IF(D60="Compra",IFERROR(SUMIFS($O$6:$O$105,$N$6:$N$105,A60),""),""))</f>
        <v/>
      </c>
      <c r="U60" s="25">
        <f>IF(A60="","",IF(D60="Compra",IFERROR(I60-T60,""),""))</f>
        <v/>
      </c>
      <c r="V60" s="26">
        <f>IF(A60="","",IF(D60="Compra",IF(OR(C60="",E60="",F60="",I60&lt;=0,J60&lt;=0,K60&lt;=0,M60&lt;0),"Rever dados",IF(T60&gt;I60,"Excesso atribuído","OK")),IF(D60="Venda",IF(OR(C60="",E60="",F60="",I60&lt;=0,J60&lt;=0,K60&lt;=0,M60&lt;0),"Rever dados",IF(OR(N60="",O60&lt;=0,P60=""),"Associar lote",IF(O60&lt;&gt;I60,"Quantidade não repartida",IF(COUNTIF($A$6:$A$105,N60)=0,"Referência inválida",IF(COUNTIFS($A$6:$A$105,N60,$D$6:$D$105,"Compra")=0,"Referência inválida",IF(COUNTIFS($A$6:$A$105,N60,$D$6:$D$105,"Compra",$F$6:$F$105,F60)=0,"Ativo diferente",IF(SUMIFS($C$6:$C$105,$A$6:$A$105,N60)&gt;C60,"Data a rever",IF(O60&gt;SUMIFS($I$6:$I$105,$A$6:$A$105,N60),"Quantidade acima do lote","OK")))))))),"Tipo inválido")))</f>
        <v/>
      </c>
      <c r="W60" s="27">
        <f>IF(A60="","",IF(AND(D60="Venda",V60="OK",SUMIFS($O$6:$O$105,$N$6:$N$105,N60)&lt;=SUMIFS($I$6:$I$105,$A$6:$A$105,N60)),1,0))</f>
        <v/>
      </c>
      <c r="X60" s="28" t="n"/>
    </row>
    <row r="61" ht="30" customHeight="1">
      <c r="A61" s="29" t="n"/>
      <c r="B61" s="30" t="n"/>
      <c r="C61" s="31" t="n"/>
      <c r="D61" s="30" t="n"/>
      <c r="E61" s="30" t="n"/>
      <c r="F61" s="30" t="n"/>
      <c r="G61" s="30" t="n"/>
      <c r="H61" s="30" t="n"/>
      <c r="I61" s="32" t="n"/>
      <c r="J61" s="32" t="n"/>
      <c r="K61" s="32" t="n"/>
      <c r="L61" s="33">
        <f>IF(A61="","",IFERROR(I61*J61*K61,""))</f>
        <v/>
      </c>
      <c r="M61" s="34" t="n"/>
      <c r="N61" s="30" t="n"/>
      <c r="O61" s="32" t="n"/>
      <c r="P61" s="33">
        <f>IF(A61="","",IF(D61="Venda",IFERROR(O61*(SUMIFS($L$6:$L$105,$A$6:$A$105,N61)+SUMIFS($M$6:$M$105,$A$6:$A$105,N61))/SUMIFS($I$6:$I$105,$A$6:$A$105,N61),""),""))</f>
        <v/>
      </c>
      <c r="Q61" s="33">
        <f>IF(A61="","",IF(D61="Venda",IFERROR(L61-M61,""),""))</f>
        <v/>
      </c>
      <c r="R61" s="33">
        <f>IF(A61="","",IF(D61="Venda",IFERROR(Q61-P61,""),""))</f>
        <v/>
      </c>
      <c r="S61" s="35">
        <f>IF(A61="","",IF(D61="Venda",IFERROR(R61/P61,""),""))</f>
        <v/>
      </c>
      <c r="T61" s="36">
        <f>IF(A61="","",IF(D61="Compra",IFERROR(SUMIFS($O$6:$O$105,$N$6:$N$105,A61),""),""))</f>
        <v/>
      </c>
      <c r="U61" s="36">
        <f>IF(A61="","",IF(D61="Compra",IFERROR(I61-T61,""),""))</f>
        <v/>
      </c>
      <c r="V61" s="37">
        <f>IF(A61="","",IF(D61="Compra",IF(OR(C61="",E61="",F61="",I61&lt;=0,J61&lt;=0,K61&lt;=0,M61&lt;0),"Rever dados",IF(T61&gt;I61,"Excesso atribuído","OK")),IF(D61="Venda",IF(OR(C61="",E61="",F61="",I61&lt;=0,J61&lt;=0,K61&lt;=0,M61&lt;0),"Rever dados",IF(OR(N61="",O61&lt;=0,P61=""),"Associar lote",IF(O61&lt;&gt;I61,"Quantidade não repartida",IF(COUNTIF($A$6:$A$105,N61)=0,"Referência inválida",IF(COUNTIFS($A$6:$A$105,N61,$D$6:$D$105,"Compra")=0,"Referência inválida",IF(COUNTIFS($A$6:$A$105,N61,$D$6:$D$105,"Compra",$F$6:$F$105,F61)=0,"Ativo diferente",IF(SUMIFS($C$6:$C$105,$A$6:$A$105,N61)&gt;C61,"Data a rever",IF(O61&gt;SUMIFS($I$6:$I$105,$A$6:$A$105,N61),"Quantidade acima do lote","OK")))))))),"Tipo inválido")))</f>
        <v/>
      </c>
      <c r="W61" s="38">
        <f>IF(A61="","",IF(AND(D61="Venda",V61="OK",SUMIFS($O$6:$O$105,$N$6:$N$105,N61)&lt;=SUMIFS($I$6:$I$105,$A$6:$A$105,N61)),1,0))</f>
        <v/>
      </c>
      <c r="X61" s="39" t="n"/>
    </row>
    <row r="62" ht="30" customHeight="1">
      <c r="A62" s="18" t="n"/>
      <c r="B62" s="19" t="n"/>
      <c r="C62" s="20" t="n"/>
      <c r="D62" s="19" t="n"/>
      <c r="E62" s="19" t="n"/>
      <c r="F62" s="19" t="n"/>
      <c r="G62" s="19" t="n"/>
      <c r="H62" s="19" t="n"/>
      <c r="I62" s="21" t="n"/>
      <c r="J62" s="21" t="n"/>
      <c r="K62" s="21" t="n"/>
      <c r="L62" s="22">
        <f>IF(A62="","",IFERROR(I62*J62*K62,""))</f>
        <v/>
      </c>
      <c r="M62" s="23" t="n"/>
      <c r="N62" s="19" t="n"/>
      <c r="O62" s="21" t="n"/>
      <c r="P62" s="22">
        <f>IF(A62="","",IF(D62="Venda",IFERROR(O62*(SUMIFS($L$6:$L$105,$A$6:$A$105,N62)+SUMIFS($M$6:$M$105,$A$6:$A$105,N62))/SUMIFS($I$6:$I$105,$A$6:$A$105,N62),""),""))</f>
        <v/>
      </c>
      <c r="Q62" s="22">
        <f>IF(A62="","",IF(D62="Venda",IFERROR(L62-M62,""),""))</f>
        <v/>
      </c>
      <c r="R62" s="22">
        <f>IF(A62="","",IF(D62="Venda",IFERROR(Q62-P62,""),""))</f>
        <v/>
      </c>
      <c r="S62" s="24">
        <f>IF(A62="","",IF(D62="Venda",IFERROR(R62/P62,""),""))</f>
        <v/>
      </c>
      <c r="T62" s="25">
        <f>IF(A62="","",IF(D62="Compra",IFERROR(SUMIFS($O$6:$O$105,$N$6:$N$105,A62),""),""))</f>
        <v/>
      </c>
      <c r="U62" s="25">
        <f>IF(A62="","",IF(D62="Compra",IFERROR(I62-T62,""),""))</f>
        <v/>
      </c>
      <c r="V62" s="26">
        <f>IF(A62="","",IF(D62="Compra",IF(OR(C62="",E62="",F62="",I62&lt;=0,J62&lt;=0,K62&lt;=0,M62&lt;0),"Rever dados",IF(T62&gt;I62,"Excesso atribuído","OK")),IF(D62="Venda",IF(OR(C62="",E62="",F62="",I62&lt;=0,J62&lt;=0,K62&lt;=0,M62&lt;0),"Rever dados",IF(OR(N62="",O62&lt;=0,P62=""),"Associar lote",IF(O62&lt;&gt;I62,"Quantidade não repartida",IF(COUNTIF($A$6:$A$105,N62)=0,"Referência inválida",IF(COUNTIFS($A$6:$A$105,N62,$D$6:$D$105,"Compra")=0,"Referência inválida",IF(COUNTIFS($A$6:$A$105,N62,$D$6:$D$105,"Compra",$F$6:$F$105,F62)=0,"Ativo diferente",IF(SUMIFS($C$6:$C$105,$A$6:$A$105,N62)&gt;C62,"Data a rever",IF(O62&gt;SUMIFS($I$6:$I$105,$A$6:$A$105,N62),"Quantidade acima do lote","OK")))))))),"Tipo inválido")))</f>
        <v/>
      </c>
      <c r="W62" s="27">
        <f>IF(A62="","",IF(AND(D62="Venda",V62="OK",SUMIFS($O$6:$O$105,$N$6:$N$105,N62)&lt;=SUMIFS($I$6:$I$105,$A$6:$A$105,N62)),1,0))</f>
        <v/>
      </c>
      <c r="X62" s="28" t="n"/>
    </row>
    <row r="63" ht="30" customHeight="1">
      <c r="A63" s="29" t="n"/>
      <c r="B63" s="30" t="n"/>
      <c r="C63" s="31" t="n"/>
      <c r="D63" s="30" t="n"/>
      <c r="E63" s="30" t="n"/>
      <c r="F63" s="30" t="n"/>
      <c r="G63" s="30" t="n"/>
      <c r="H63" s="30" t="n"/>
      <c r="I63" s="32" t="n"/>
      <c r="J63" s="32" t="n"/>
      <c r="K63" s="32" t="n"/>
      <c r="L63" s="33">
        <f>IF(A63="","",IFERROR(I63*J63*K63,""))</f>
        <v/>
      </c>
      <c r="M63" s="34" t="n"/>
      <c r="N63" s="30" t="n"/>
      <c r="O63" s="32" t="n"/>
      <c r="P63" s="33">
        <f>IF(A63="","",IF(D63="Venda",IFERROR(O63*(SUMIFS($L$6:$L$105,$A$6:$A$105,N63)+SUMIFS($M$6:$M$105,$A$6:$A$105,N63))/SUMIFS($I$6:$I$105,$A$6:$A$105,N63),""),""))</f>
        <v/>
      </c>
      <c r="Q63" s="33">
        <f>IF(A63="","",IF(D63="Venda",IFERROR(L63-M63,""),""))</f>
        <v/>
      </c>
      <c r="R63" s="33">
        <f>IF(A63="","",IF(D63="Venda",IFERROR(Q63-P63,""),""))</f>
        <v/>
      </c>
      <c r="S63" s="35">
        <f>IF(A63="","",IF(D63="Venda",IFERROR(R63/P63,""),""))</f>
        <v/>
      </c>
      <c r="T63" s="36">
        <f>IF(A63="","",IF(D63="Compra",IFERROR(SUMIFS($O$6:$O$105,$N$6:$N$105,A63),""),""))</f>
        <v/>
      </c>
      <c r="U63" s="36">
        <f>IF(A63="","",IF(D63="Compra",IFERROR(I63-T63,""),""))</f>
        <v/>
      </c>
      <c r="V63" s="37">
        <f>IF(A63="","",IF(D63="Compra",IF(OR(C63="",E63="",F63="",I63&lt;=0,J63&lt;=0,K63&lt;=0,M63&lt;0),"Rever dados",IF(T63&gt;I63,"Excesso atribuído","OK")),IF(D63="Venda",IF(OR(C63="",E63="",F63="",I63&lt;=0,J63&lt;=0,K63&lt;=0,M63&lt;0),"Rever dados",IF(OR(N63="",O63&lt;=0,P63=""),"Associar lote",IF(O63&lt;&gt;I63,"Quantidade não repartida",IF(COUNTIF($A$6:$A$105,N63)=0,"Referência inválida",IF(COUNTIFS($A$6:$A$105,N63,$D$6:$D$105,"Compra")=0,"Referência inválida",IF(COUNTIFS($A$6:$A$105,N63,$D$6:$D$105,"Compra",$F$6:$F$105,F63)=0,"Ativo diferente",IF(SUMIFS($C$6:$C$105,$A$6:$A$105,N63)&gt;C63,"Data a rever",IF(O63&gt;SUMIFS($I$6:$I$105,$A$6:$A$105,N63),"Quantidade acima do lote","OK")))))))),"Tipo inválido")))</f>
        <v/>
      </c>
      <c r="W63" s="38">
        <f>IF(A63="","",IF(AND(D63="Venda",V63="OK",SUMIFS($O$6:$O$105,$N$6:$N$105,N63)&lt;=SUMIFS($I$6:$I$105,$A$6:$A$105,N63)),1,0))</f>
        <v/>
      </c>
      <c r="X63" s="39" t="n"/>
    </row>
    <row r="64" ht="30" customHeight="1">
      <c r="A64" s="18" t="n"/>
      <c r="B64" s="19" t="n"/>
      <c r="C64" s="20" t="n"/>
      <c r="D64" s="19" t="n"/>
      <c r="E64" s="19" t="n"/>
      <c r="F64" s="19" t="n"/>
      <c r="G64" s="19" t="n"/>
      <c r="H64" s="19" t="n"/>
      <c r="I64" s="21" t="n"/>
      <c r="J64" s="21" t="n"/>
      <c r="K64" s="21" t="n"/>
      <c r="L64" s="22">
        <f>IF(A64="","",IFERROR(I64*J64*K64,""))</f>
        <v/>
      </c>
      <c r="M64" s="23" t="n"/>
      <c r="N64" s="19" t="n"/>
      <c r="O64" s="21" t="n"/>
      <c r="P64" s="22">
        <f>IF(A64="","",IF(D64="Venda",IFERROR(O64*(SUMIFS($L$6:$L$105,$A$6:$A$105,N64)+SUMIFS($M$6:$M$105,$A$6:$A$105,N64))/SUMIFS($I$6:$I$105,$A$6:$A$105,N64),""),""))</f>
        <v/>
      </c>
      <c r="Q64" s="22">
        <f>IF(A64="","",IF(D64="Venda",IFERROR(L64-M64,""),""))</f>
        <v/>
      </c>
      <c r="R64" s="22">
        <f>IF(A64="","",IF(D64="Venda",IFERROR(Q64-P64,""),""))</f>
        <v/>
      </c>
      <c r="S64" s="24">
        <f>IF(A64="","",IF(D64="Venda",IFERROR(R64/P64,""),""))</f>
        <v/>
      </c>
      <c r="T64" s="25">
        <f>IF(A64="","",IF(D64="Compra",IFERROR(SUMIFS($O$6:$O$105,$N$6:$N$105,A64),""),""))</f>
        <v/>
      </c>
      <c r="U64" s="25">
        <f>IF(A64="","",IF(D64="Compra",IFERROR(I64-T64,""),""))</f>
        <v/>
      </c>
      <c r="V64" s="26">
        <f>IF(A64="","",IF(D64="Compra",IF(OR(C64="",E64="",F64="",I64&lt;=0,J64&lt;=0,K64&lt;=0,M64&lt;0),"Rever dados",IF(T64&gt;I64,"Excesso atribuído","OK")),IF(D64="Venda",IF(OR(C64="",E64="",F64="",I64&lt;=0,J64&lt;=0,K64&lt;=0,M64&lt;0),"Rever dados",IF(OR(N64="",O64&lt;=0,P64=""),"Associar lote",IF(O64&lt;&gt;I64,"Quantidade não repartida",IF(COUNTIF($A$6:$A$105,N64)=0,"Referência inválida",IF(COUNTIFS($A$6:$A$105,N64,$D$6:$D$105,"Compra")=0,"Referência inválida",IF(COUNTIFS($A$6:$A$105,N64,$D$6:$D$105,"Compra",$F$6:$F$105,F64)=0,"Ativo diferente",IF(SUMIFS($C$6:$C$105,$A$6:$A$105,N64)&gt;C64,"Data a rever",IF(O64&gt;SUMIFS($I$6:$I$105,$A$6:$A$105,N64),"Quantidade acima do lote","OK")))))))),"Tipo inválido")))</f>
        <v/>
      </c>
      <c r="W64" s="27">
        <f>IF(A64="","",IF(AND(D64="Venda",V64="OK",SUMIFS($O$6:$O$105,$N$6:$N$105,N64)&lt;=SUMIFS($I$6:$I$105,$A$6:$A$105,N64)),1,0))</f>
        <v/>
      </c>
      <c r="X64" s="28" t="n"/>
    </row>
    <row r="65" ht="30" customHeight="1">
      <c r="A65" s="29" t="n"/>
      <c r="B65" s="30" t="n"/>
      <c r="C65" s="31" t="n"/>
      <c r="D65" s="30" t="n"/>
      <c r="E65" s="30" t="n"/>
      <c r="F65" s="30" t="n"/>
      <c r="G65" s="30" t="n"/>
      <c r="H65" s="30" t="n"/>
      <c r="I65" s="32" t="n"/>
      <c r="J65" s="32" t="n"/>
      <c r="K65" s="32" t="n"/>
      <c r="L65" s="33">
        <f>IF(A65="","",IFERROR(I65*J65*K65,""))</f>
        <v/>
      </c>
      <c r="M65" s="34" t="n"/>
      <c r="N65" s="30" t="n"/>
      <c r="O65" s="32" t="n"/>
      <c r="P65" s="33">
        <f>IF(A65="","",IF(D65="Venda",IFERROR(O65*(SUMIFS($L$6:$L$105,$A$6:$A$105,N65)+SUMIFS($M$6:$M$105,$A$6:$A$105,N65))/SUMIFS($I$6:$I$105,$A$6:$A$105,N65),""),""))</f>
        <v/>
      </c>
      <c r="Q65" s="33">
        <f>IF(A65="","",IF(D65="Venda",IFERROR(L65-M65,""),""))</f>
        <v/>
      </c>
      <c r="R65" s="33">
        <f>IF(A65="","",IF(D65="Venda",IFERROR(Q65-P65,""),""))</f>
        <v/>
      </c>
      <c r="S65" s="35">
        <f>IF(A65="","",IF(D65="Venda",IFERROR(R65/P65,""),""))</f>
        <v/>
      </c>
      <c r="T65" s="36">
        <f>IF(A65="","",IF(D65="Compra",IFERROR(SUMIFS($O$6:$O$105,$N$6:$N$105,A65),""),""))</f>
        <v/>
      </c>
      <c r="U65" s="36">
        <f>IF(A65="","",IF(D65="Compra",IFERROR(I65-T65,""),""))</f>
        <v/>
      </c>
      <c r="V65" s="37">
        <f>IF(A65="","",IF(D65="Compra",IF(OR(C65="",E65="",F65="",I65&lt;=0,J65&lt;=0,K65&lt;=0,M65&lt;0),"Rever dados",IF(T65&gt;I65,"Excesso atribuído","OK")),IF(D65="Venda",IF(OR(C65="",E65="",F65="",I65&lt;=0,J65&lt;=0,K65&lt;=0,M65&lt;0),"Rever dados",IF(OR(N65="",O65&lt;=0,P65=""),"Associar lote",IF(O65&lt;&gt;I65,"Quantidade não repartida",IF(COUNTIF($A$6:$A$105,N65)=0,"Referência inválida",IF(COUNTIFS($A$6:$A$105,N65,$D$6:$D$105,"Compra")=0,"Referência inválida",IF(COUNTIFS($A$6:$A$105,N65,$D$6:$D$105,"Compra",$F$6:$F$105,F65)=0,"Ativo diferente",IF(SUMIFS($C$6:$C$105,$A$6:$A$105,N65)&gt;C65,"Data a rever",IF(O65&gt;SUMIFS($I$6:$I$105,$A$6:$A$105,N65),"Quantidade acima do lote","OK")))))))),"Tipo inválido")))</f>
        <v/>
      </c>
      <c r="W65" s="38">
        <f>IF(A65="","",IF(AND(D65="Venda",V65="OK",SUMIFS($O$6:$O$105,$N$6:$N$105,N65)&lt;=SUMIFS($I$6:$I$105,$A$6:$A$105,N65)),1,0))</f>
        <v/>
      </c>
      <c r="X65" s="39" t="n"/>
    </row>
    <row r="66" ht="30" customHeight="1">
      <c r="A66" s="18" t="n"/>
      <c r="B66" s="19" t="n"/>
      <c r="C66" s="20" t="n"/>
      <c r="D66" s="19" t="n"/>
      <c r="E66" s="19" t="n"/>
      <c r="F66" s="19" t="n"/>
      <c r="G66" s="19" t="n"/>
      <c r="H66" s="19" t="n"/>
      <c r="I66" s="21" t="n"/>
      <c r="J66" s="21" t="n"/>
      <c r="K66" s="21" t="n"/>
      <c r="L66" s="22">
        <f>IF(A66="","",IFERROR(I66*J66*K66,""))</f>
        <v/>
      </c>
      <c r="M66" s="23" t="n"/>
      <c r="N66" s="19" t="n"/>
      <c r="O66" s="21" t="n"/>
      <c r="P66" s="22">
        <f>IF(A66="","",IF(D66="Venda",IFERROR(O66*(SUMIFS($L$6:$L$105,$A$6:$A$105,N66)+SUMIFS($M$6:$M$105,$A$6:$A$105,N66))/SUMIFS($I$6:$I$105,$A$6:$A$105,N66),""),""))</f>
        <v/>
      </c>
      <c r="Q66" s="22">
        <f>IF(A66="","",IF(D66="Venda",IFERROR(L66-M66,""),""))</f>
        <v/>
      </c>
      <c r="R66" s="22">
        <f>IF(A66="","",IF(D66="Venda",IFERROR(Q66-P66,""),""))</f>
        <v/>
      </c>
      <c r="S66" s="24">
        <f>IF(A66="","",IF(D66="Venda",IFERROR(R66/P66,""),""))</f>
        <v/>
      </c>
      <c r="T66" s="25">
        <f>IF(A66="","",IF(D66="Compra",IFERROR(SUMIFS($O$6:$O$105,$N$6:$N$105,A66),""),""))</f>
        <v/>
      </c>
      <c r="U66" s="25">
        <f>IF(A66="","",IF(D66="Compra",IFERROR(I66-T66,""),""))</f>
        <v/>
      </c>
      <c r="V66" s="26">
        <f>IF(A66="","",IF(D66="Compra",IF(OR(C66="",E66="",F66="",I66&lt;=0,J66&lt;=0,K66&lt;=0,M66&lt;0),"Rever dados",IF(T66&gt;I66,"Excesso atribuído","OK")),IF(D66="Venda",IF(OR(C66="",E66="",F66="",I66&lt;=0,J66&lt;=0,K66&lt;=0,M66&lt;0),"Rever dados",IF(OR(N66="",O66&lt;=0,P66=""),"Associar lote",IF(O66&lt;&gt;I66,"Quantidade não repartida",IF(COUNTIF($A$6:$A$105,N66)=0,"Referência inválida",IF(COUNTIFS($A$6:$A$105,N66,$D$6:$D$105,"Compra")=0,"Referência inválida",IF(COUNTIFS($A$6:$A$105,N66,$D$6:$D$105,"Compra",$F$6:$F$105,F66)=0,"Ativo diferente",IF(SUMIFS($C$6:$C$105,$A$6:$A$105,N66)&gt;C66,"Data a rever",IF(O66&gt;SUMIFS($I$6:$I$105,$A$6:$A$105,N66),"Quantidade acima do lote","OK")))))))),"Tipo inválido")))</f>
        <v/>
      </c>
      <c r="W66" s="27">
        <f>IF(A66="","",IF(AND(D66="Venda",V66="OK",SUMIFS($O$6:$O$105,$N$6:$N$105,N66)&lt;=SUMIFS($I$6:$I$105,$A$6:$A$105,N66)),1,0))</f>
        <v/>
      </c>
      <c r="X66" s="28" t="n"/>
    </row>
    <row r="67" ht="30" customHeight="1">
      <c r="A67" s="29" t="n"/>
      <c r="B67" s="30" t="n"/>
      <c r="C67" s="31" t="n"/>
      <c r="D67" s="30" t="n"/>
      <c r="E67" s="30" t="n"/>
      <c r="F67" s="30" t="n"/>
      <c r="G67" s="30" t="n"/>
      <c r="H67" s="30" t="n"/>
      <c r="I67" s="32" t="n"/>
      <c r="J67" s="32" t="n"/>
      <c r="K67" s="32" t="n"/>
      <c r="L67" s="33">
        <f>IF(A67="","",IFERROR(I67*J67*K67,""))</f>
        <v/>
      </c>
      <c r="M67" s="34" t="n"/>
      <c r="N67" s="30" t="n"/>
      <c r="O67" s="32" t="n"/>
      <c r="P67" s="33">
        <f>IF(A67="","",IF(D67="Venda",IFERROR(O67*(SUMIFS($L$6:$L$105,$A$6:$A$105,N67)+SUMIFS($M$6:$M$105,$A$6:$A$105,N67))/SUMIFS($I$6:$I$105,$A$6:$A$105,N67),""),""))</f>
        <v/>
      </c>
      <c r="Q67" s="33">
        <f>IF(A67="","",IF(D67="Venda",IFERROR(L67-M67,""),""))</f>
        <v/>
      </c>
      <c r="R67" s="33">
        <f>IF(A67="","",IF(D67="Venda",IFERROR(Q67-P67,""),""))</f>
        <v/>
      </c>
      <c r="S67" s="35">
        <f>IF(A67="","",IF(D67="Venda",IFERROR(R67/P67,""),""))</f>
        <v/>
      </c>
      <c r="T67" s="36">
        <f>IF(A67="","",IF(D67="Compra",IFERROR(SUMIFS($O$6:$O$105,$N$6:$N$105,A67),""),""))</f>
        <v/>
      </c>
      <c r="U67" s="36">
        <f>IF(A67="","",IF(D67="Compra",IFERROR(I67-T67,""),""))</f>
        <v/>
      </c>
      <c r="V67" s="37">
        <f>IF(A67="","",IF(D67="Compra",IF(OR(C67="",E67="",F67="",I67&lt;=0,J67&lt;=0,K67&lt;=0,M67&lt;0),"Rever dados",IF(T67&gt;I67,"Excesso atribuído","OK")),IF(D67="Venda",IF(OR(C67="",E67="",F67="",I67&lt;=0,J67&lt;=0,K67&lt;=0,M67&lt;0),"Rever dados",IF(OR(N67="",O67&lt;=0,P67=""),"Associar lote",IF(O67&lt;&gt;I67,"Quantidade não repartida",IF(COUNTIF($A$6:$A$105,N67)=0,"Referência inválida",IF(COUNTIFS($A$6:$A$105,N67,$D$6:$D$105,"Compra")=0,"Referência inválida",IF(COUNTIFS($A$6:$A$105,N67,$D$6:$D$105,"Compra",$F$6:$F$105,F67)=0,"Ativo diferente",IF(SUMIFS($C$6:$C$105,$A$6:$A$105,N67)&gt;C67,"Data a rever",IF(O67&gt;SUMIFS($I$6:$I$105,$A$6:$A$105,N67),"Quantidade acima do lote","OK")))))))),"Tipo inválido")))</f>
        <v/>
      </c>
      <c r="W67" s="38">
        <f>IF(A67="","",IF(AND(D67="Venda",V67="OK",SUMIFS($O$6:$O$105,$N$6:$N$105,N67)&lt;=SUMIFS($I$6:$I$105,$A$6:$A$105,N67)),1,0))</f>
        <v/>
      </c>
      <c r="X67" s="39" t="n"/>
    </row>
    <row r="68" ht="30" customHeight="1">
      <c r="A68" s="18" t="n"/>
      <c r="B68" s="19" t="n"/>
      <c r="C68" s="20" t="n"/>
      <c r="D68" s="19" t="n"/>
      <c r="E68" s="19" t="n"/>
      <c r="F68" s="19" t="n"/>
      <c r="G68" s="19" t="n"/>
      <c r="H68" s="19" t="n"/>
      <c r="I68" s="21" t="n"/>
      <c r="J68" s="21" t="n"/>
      <c r="K68" s="21" t="n"/>
      <c r="L68" s="22">
        <f>IF(A68="","",IFERROR(I68*J68*K68,""))</f>
        <v/>
      </c>
      <c r="M68" s="23" t="n"/>
      <c r="N68" s="19" t="n"/>
      <c r="O68" s="21" t="n"/>
      <c r="P68" s="22">
        <f>IF(A68="","",IF(D68="Venda",IFERROR(O68*(SUMIFS($L$6:$L$105,$A$6:$A$105,N68)+SUMIFS($M$6:$M$105,$A$6:$A$105,N68))/SUMIFS($I$6:$I$105,$A$6:$A$105,N68),""),""))</f>
        <v/>
      </c>
      <c r="Q68" s="22">
        <f>IF(A68="","",IF(D68="Venda",IFERROR(L68-M68,""),""))</f>
        <v/>
      </c>
      <c r="R68" s="22">
        <f>IF(A68="","",IF(D68="Venda",IFERROR(Q68-P68,""),""))</f>
        <v/>
      </c>
      <c r="S68" s="24">
        <f>IF(A68="","",IF(D68="Venda",IFERROR(R68/P68,""),""))</f>
        <v/>
      </c>
      <c r="T68" s="25">
        <f>IF(A68="","",IF(D68="Compra",IFERROR(SUMIFS($O$6:$O$105,$N$6:$N$105,A68),""),""))</f>
        <v/>
      </c>
      <c r="U68" s="25">
        <f>IF(A68="","",IF(D68="Compra",IFERROR(I68-T68,""),""))</f>
        <v/>
      </c>
      <c r="V68" s="26">
        <f>IF(A68="","",IF(D68="Compra",IF(OR(C68="",E68="",F68="",I68&lt;=0,J68&lt;=0,K68&lt;=0,M68&lt;0),"Rever dados",IF(T68&gt;I68,"Excesso atribuído","OK")),IF(D68="Venda",IF(OR(C68="",E68="",F68="",I68&lt;=0,J68&lt;=0,K68&lt;=0,M68&lt;0),"Rever dados",IF(OR(N68="",O68&lt;=0,P68=""),"Associar lote",IF(O68&lt;&gt;I68,"Quantidade não repartida",IF(COUNTIF($A$6:$A$105,N68)=0,"Referência inválida",IF(COUNTIFS($A$6:$A$105,N68,$D$6:$D$105,"Compra")=0,"Referência inválida",IF(COUNTIFS($A$6:$A$105,N68,$D$6:$D$105,"Compra",$F$6:$F$105,F68)=0,"Ativo diferente",IF(SUMIFS($C$6:$C$105,$A$6:$A$105,N68)&gt;C68,"Data a rever",IF(O68&gt;SUMIFS($I$6:$I$105,$A$6:$A$105,N68),"Quantidade acima do lote","OK")))))))),"Tipo inválido")))</f>
        <v/>
      </c>
      <c r="W68" s="27">
        <f>IF(A68="","",IF(AND(D68="Venda",V68="OK",SUMIFS($O$6:$O$105,$N$6:$N$105,N68)&lt;=SUMIFS($I$6:$I$105,$A$6:$A$105,N68)),1,0))</f>
        <v/>
      </c>
      <c r="X68" s="28" t="n"/>
    </row>
    <row r="69" ht="30" customHeight="1">
      <c r="A69" s="29" t="n"/>
      <c r="B69" s="30" t="n"/>
      <c r="C69" s="31" t="n"/>
      <c r="D69" s="30" t="n"/>
      <c r="E69" s="30" t="n"/>
      <c r="F69" s="30" t="n"/>
      <c r="G69" s="30" t="n"/>
      <c r="H69" s="30" t="n"/>
      <c r="I69" s="32" t="n"/>
      <c r="J69" s="32" t="n"/>
      <c r="K69" s="32" t="n"/>
      <c r="L69" s="33">
        <f>IF(A69="","",IFERROR(I69*J69*K69,""))</f>
        <v/>
      </c>
      <c r="M69" s="34" t="n"/>
      <c r="N69" s="30" t="n"/>
      <c r="O69" s="32" t="n"/>
      <c r="P69" s="33">
        <f>IF(A69="","",IF(D69="Venda",IFERROR(O69*(SUMIFS($L$6:$L$105,$A$6:$A$105,N69)+SUMIFS($M$6:$M$105,$A$6:$A$105,N69))/SUMIFS($I$6:$I$105,$A$6:$A$105,N69),""),""))</f>
        <v/>
      </c>
      <c r="Q69" s="33">
        <f>IF(A69="","",IF(D69="Venda",IFERROR(L69-M69,""),""))</f>
        <v/>
      </c>
      <c r="R69" s="33">
        <f>IF(A69="","",IF(D69="Venda",IFERROR(Q69-P69,""),""))</f>
        <v/>
      </c>
      <c r="S69" s="35">
        <f>IF(A69="","",IF(D69="Venda",IFERROR(R69/P69,""),""))</f>
        <v/>
      </c>
      <c r="T69" s="36">
        <f>IF(A69="","",IF(D69="Compra",IFERROR(SUMIFS($O$6:$O$105,$N$6:$N$105,A69),""),""))</f>
        <v/>
      </c>
      <c r="U69" s="36">
        <f>IF(A69="","",IF(D69="Compra",IFERROR(I69-T69,""),""))</f>
        <v/>
      </c>
      <c r="V69" s="37">
        <f>IF(A69="","",IF(D69="Compra",IF(OR(C69="",E69="",F69="",I69&lt;=0,J69&lt;=0,K69&lt;=0,M69&lt;0),"Rever dados",IF(T69&gt;I69,"Excesso atribuído","OK")),IF(D69="Venda",IF(OR(C69="",E69="",F69="",I69&lt;=0,J69&lt;=0,K69&lt;=0,M69&lt;0),"Rever dados",IF(OR(N69="",O69&lt;=0,P69=""),"Associar lote",IF(O69&lt;&gt;I69,"Quantidade não repartida",IF(COUNTIF($A$6:$A$105,N69)=0,"Referência inválida",IF(COUNTIFS($A$6:$A$105,N69,$D$6:$D$105,"Compra")=0,"Referência inválida",IF(COUNTIFS($A$6:$A$105,N69,$D$6:$D$105,"Compra",$F$6:$F$105,F69)=0,"Ativo diferente",IF(SUMIFS($C$6:$C$105,$A$6:$A$105,N69)&gt;C69,"Data a rever",IF(O69&gt;SUMIFS($I$6:$I$105,$A$6:$A$105,N69),"Quantidade acima do lote","OK")))))))),"Tipo inválido")))</f>
        <v/>
      </c>
      <c r="W69" s="38">
        <f>IF(A69="","",IF(AND(D69="Venda",V69="OK",SUMIFS($O$6:$O$105,$N$6:$N$105,N69)&lt;=SUMIFS($I$6:$I$105,$A$6:$A$105,N69)),1,0))</f>
        <v/>
      </c>
      <c r="X69" s="39" t="n"/>
    </row>
    <row r="70" ht="30" customHeight="1">
      <c r="A70" s="18" t="n"/>
      <c r="B70" s="19" t="n"/>
      <c r="C70" s="20" t="n"/>
      <c r="D70" s="19" t="n"/>
      <c r="E70" s="19" t="n"/>
      <c r="F70" s="19" t="n"/>
      <c r="G70" s="19" t="n"/>
      <c r="H70" s="19" t="n"/>
      <c r="I70" s="21" t="n"/>
      <c r="J70" s="21" t="n"/>
      <c r="K70" s="21" t="n"/>
      <c r="L70" s="22">
        <f>IF(A70="","",IFERROR(I70*J70*K70,""))</f>
        <v/>
      </c>
      <c r="M70" s="23" t="n"/>
      <c r="N70" s="19" t="n"/>
      <c r="O70" s="21" t="n"/>
      <c r="P70" s="22">
        <f>IF(A70="","",IF(D70="Venda",IFERROR(O70*(SUMIFS($L$6:$L$105,$A$6:$A$105,N70)+SUMIFS($M$6:$M$105,$A$6:$A$105,N70))/SUMIFS($I$6:$I$105,$A$6:$A$105,N70),""),""))</f>
        <v/>
      </c>
      <c r="Q70" s="22">
        <f>IF(A70="","",IF(D70="Venda",IFERROR(L70-M70,""),""))</f>
        <v/>
      </c>
      <c r="R70" s="22">
        <f>IF(A70="","",IF(D70="Venda",IFERROR(Q70-P70,""),""))</f>
        <v/>
      </c>
      <c r="S70" s="24">
        <f>IF(A70="","",IF(D70="Venda",IFERROR(R70/P70,""),""))</f>
        <v/>
      </c>
      <c r="T70" s="25">
        <f>IF(A70="","",IF(D70="Compra",IFERROR(SUMIFS($O$6:$O$105,$N$6:$N$105,A70),""),""))</f>
        <v/>
      </c>
      <c r="U70" s="25">
        <f>IF(A70="","",IF(D70="Compra",IFERROR(I70-T70,""),""))</f>
        <v/>
      </c>
      <c r="V70" s="26">
        <f>IF(A70="","",IF(D70="Compra",IF(OR(C70="",E70="",F70="",I70&lt;=0,J70&lt;=0,K70&lt;=0,M70&lt;0),"Rever dados",IF(T70&gt;I70,"Excesso atribuído","OK")),IF(D70="Venda",IF(OR(C70="",E70="",F70="",I70&lt;=0,J70&lt;=0,K70&lt;=0,M70&lt;0),"Rever dados",IF(OR(N70="",O70&lt;=0,P70=""),"Associar lote",IF(O70&lt;&gt;I70,"Quantidade não repartida",IF(COUNTIF($A$6:$A$105,N70)=0,"Referência inválida",IF(COUNTIFS($A$6:$A$105,N70,$D$6:$D$105,"Compra")=0,"Referência inválida",IF(COUNTIFS($A$6:$A$105,N70,$D$6:$D$105,"Compra",$F$6:$F$105,F70)=0,"Ativo diferente",IF(SUMIFS($C$6:$C$105,$A$6:$A$105,N70)&gt;C70,"Data a rever",IF(O70&gt;SUMIFS($I$6:$I$105,$A$6:$A$105,N70),"Quantidade acima do lote","OK")))))))),"Tipo inválido")))</f>
        <v/>
      </c>
      <c r="W70" s="27">
        <f>IF(A70="","",IF(AND(D70="Venda",V70="OK",SUMIFS($O$6:$O$105,$N$6:$N$105,N70)&lt;=SUMIFS($I$6:$I$105,$A$6:$A$105,N70)),1,0))</f>
        <v/>
      </c>
      <c r="X70" s="28" t="n"/>
    </row>
    <row r="71" ht="30" customHeight="1">
      <c r="A71" s="29" t="n"/>
      <c r="B71" s="30" t="n"/>
      <c r="C71" s="31" t="n"/>
      <c r="D71" s="30" t="n"/>
      <c r="E71" s="30" t="n"/>
      <c r="F71" s="30" t="n"/>
      <c r="G71" s="30" t="n"/>
      <c r="H71" s="30" t="n"/>
      <c r="I71" s="32" t="n"/>
      <c r="J71" s="32" t="n"/>
      <c r="K71" s="32" t="n"/>
      <c r="L71" s="33">
        <f>IF(A71="","",IFERROR(I71*J71*K71,""))</f>
        <v/>
      </c>
      <c r="M71" s="34" t="n"/>
      <c r="N71" s="30" t="n"/>
      <c r="O71" s="32" t="n"/>
      <c r="P71" s="33">
        <f>IF(A71="","",IF(D71="Venda",IFERROR(O71*(SUMIFS($L$6:$L$105,$A$6:$A$105,N71)+SUMIFS($M$6:$M$105,$A$6:$A$105,N71))/SUMIFS($I$6:$I$105,$A$6:$A$105,N71),""),""))</f>
        <v/>
      </c>
      <c r="Q71" s="33">
        <f>IF(A71="","",IF(D71="Venda",IFERROR(L71-M71,""),""))</f>
        <v/>
      </c>
      <c r="R71" s="33">
        <f>IF(A71="","",IF(D71="Venda",IFERROR(Q71-P71,""),""))</f>
        <v/>
      </c>
      <c r="S71" s="35">
        <f>IF(A71="","",IF(D71="Venda",IFERROR(R71/P71,""),""))</f>
        <v/>
      </c>
      <c r="T71" s="36">
        <f>IF(A71="","",IF(D71="Compra",IFERROR(SUMIFS($O$6:$O$105,$N$6:$N$105,A71),""),""))</f>
        <v/>
      </c>
      <c r="U71" s="36">
        <f>IF(A71="","",IF(D71="Compra",IFERROR(I71-T71,""),""))</f>
        <v/>
      </c>
      <c r="V71" s="37">
        <f>IF(A71="","",IF(D71="Compra",IF(OR(C71="",E71="",F71="",I71&lt;=0,J71&lt;=0,K71&lt;=0,M71&lt;0),"Rever dados",IF(T71&gt;I71,"Excesso atribuído","OK")),IF(D71="Venda",IF(OR(C71="",E71="",F71="",I71&lt;=0,J71&lt;=0,K71&lt;=0,M71&lt;0),"Rever dados",IF(OR(N71="",O71&lt;=0,P71=""),"Associar lote",IF(O71&lt;&gt;I71,"Quantidade não repartida",IF(COUNTIF($A$6:$A$105,N71)=0,"Referência inválida",IF(COUNTIFS($A$6:$A$105,N71,$D$6:$D$105,"Compra")=0,"Referência inválida",IF(COUNTIFS($A$6:$A$105,N71,$D$6:$D$105,"Compra",$F$6:$F$105,F71)=0,"Ativo diferente",IF(SUMIFS($C$6:$C$105,$A$6:$A$105,N71)&gt;C71,"Data a rever",IF(O71&gt;SUMIFS($I$6:$I$105,$A$6:$A$105,N71),"Quantidade acima do lote","OK")))))))),"Tipo inválido")))</f>
        <v/>
      </c>
      <c r="W71" s="38">
        <f>IF(A71="","",IF(AND(D71="Venda",V71="OK",SUMIFS($O$6:$O$105,$N$6:$N$105,N71)&lt;=SUMIFS($I$6:$I$105,$A$6:$A$105,N71)),1,0))</f>
        <v/>
      </c>
      <c r="X71" s="39" t="n"/>
    </row>
    <row r="72" ht="30" customHeight="1">
      <c r="A72" s="18" t="n"/>
      <c r="B72" s="19" t="n"/>
      <c r="C72" s="20" t="n"/>
      <c r="D72" s="19" t="n"/>
      <c r="E72" s="19" t="n"/>
      <c r="F72" s="19" t="n"/>
      <c r="G72" s="19" t="n"/>
      <c r="H72" s="19" t="n"/>
      <c r="I72" s="21" t="n"/>
      <c r="J72" s="21" t="n"/>
      <c r="K72" s="21" t="n"/>
      <c r="L72" s="22">
        <f>IF(A72="","",IFERROR(I72*J72*K72,""))</f>
        <v/>
      </c>
      <c r="M72" s="23" t="n"/>
      <c r="N72" s="19" t="n"/>
      <c r="O72" s="21" t="n"/>
      <c r="P72" s="22">
        <f>IF(A72="","",IF(D72="Venda",IFERROR(O72*(SUMIFS($L$6:$L$105,$A$6:$A$105,N72)+SUMIFS($M$6:$M$105,$A$6:$A$105,N72))/SUMIFS($I$6:$I$105,$A$6:$A$105,N72),""),""))</f>
        <v/>
      </c>
      <c r="Q72" s="22">
        <f>IF(A72="","",IF(D72="Venda",IFERROR(L72-M72,""),""))</f>
        <v/>
      </c>
      <c r="R72" s="22">
        <f>IF(A72="","",IF(D72="Venda",IFERROR(Q72-P72,""),""))</f>
        <v/>
      </c>
      <c r="S72" s="24">
        <f>IF(A72="","",IF(D72="Venda",IFERROR(R72/P72,""),""))</f>
        <v/>
      </c>
      <c r="T72" s="25">
        <f>IF(A72="","",IF(D72="Compra",IFERROR(SUMIFS($O$6:$O$105,$N$6:$N$105,A72),""),""))</f>
        <v/>
      </c>
      <c r="U72" s="25">
        <f>IF(A72="","",IF(D72="Compra",IFERROR(I72-T72,""),""))</f>
        <v/>
      </c>
      <c r="V72" s="26">
        <f>IF(A72="","",IF(D72="Compra",IF(OR(C72="",E72="",F72="",I72&lt;=0,J72&lt;=0,K72&lt;=0,M72&lt;0),"Rever dados",IF(T72&gt;I72,"Excesso atribuído","OK")),IF(D72="Venda",IF(OR(C72="",E72="",F72="",I72&lt;=0,J72&lt;=0,K72&lt;=0,M72&lt;0),"Rever dados",IF(OR(N72="",O72&lt;=0,P72=""),"Associar lote",IF(O72&lt;&gt;I72,"Quantidade não repartida",IF(COUNTIF($A$6:$A$105,N72)=0,"Referência inválida",IF(COUNTIFS($A$6:$A$105,N72,$D$6:$D$105,"Compra")=0,"Referência inválida",IF(COUNTIFS($A$6:$A$105,N72,$D$6:$D$105,"Compra",$F$6:$F$105,F72)=0,"Ativo diferente",IF(SUMIFS($C$6:$C$105,$A$6:$A$105,N72)&gt;C72,"Data a rever",IF(O72&gt;SUMIFS($I$6:$I$105,$A$6:$A$105,N72),"Quantidade acima do lote","OK")))))))),"Tipo inválido")))</f>
        <v/>
      </c>
      <c r="W72" s="27">
        <f>IF(A72="","",IF(AND(D72="Venda",V72="OK",SUMIFS($O$6:$O$105,$N$6:$N$105,N72)&lt;=SUMIFS($I$6:$I$105,$A$6:$A$105,N72)),1,0))</f>
        <v/>
      </c>
      <c r="X72" s="28" t="n"/>
    </row>
    <row r="73" ht="30" customHeight="1">
      <c r="A73" s="29" t="n"/>
      <c r="B73" s="30" t="n"/>
      <c r="C73" s="31" t="n"/>
      <c r="D73" s="30" t="n"/>
      <c r="E73" s="30" t="n"/>
      <c r="F73" s="30" t="n"/>
      <c r="G73" s="30" t="n"/>
      <c r="H73" s="30" t="n"/>
      <c r="I73" s="32" t="n"/>
      <c r="J73" s="32" t="n"/>
      <c r="K73" s="32" t="n"/>
      <c r="L73" s="33">
        <f>IF(A73="","",IFERROR(I73*J73*K73,""))</f>
        <v/>
      </c>
      <c r="M73" s="34" t="n"/>
      <c r="N73" s="30" t="n"/>
      <c r="O73" s="32" t="n"/>
      <c r="P73" s="33">
        <f>IF(A73="","",IF(D73="Venda",IFERROR(O73*(SUMIFS($L$6:$L$105,$A$6:$A$105,N73)+SUMIFS($M$6:$M$105,$A$6:$A$105,N73))/SUMIFS($I$6:$I$105,$A$6:$A$105,N73),""),""))</f>
        <v/>
      </c>
      <c r="Q73" s="33">
        <f>IF(A73="","",IF(D73="Venda",IFERROR(L73-M73,""),""))</f>
        <v/>
      </c>
      <c r="R73" s="33">
        <f>IF(A73="","",IF(D73="Venda",IFERROR(Q73-P73,""),""))</f>
        <v/>
      </c>
      <c r="S73" s="35">
        <f>IF(A73="","",IF(D73="Venda",IFERROR(R73/P73,""),""))</f>
        <v/>
      </c>
      <c r="T73" s="36">
        <f>IF(A73="","",IF(D73="Compra",IFERROR(SUMIFS($O$6:$O$105,$N$6:$N$105,A73),""),""))</f>
        <v/>
      </c>
      <c r="U73" s="36">
        <f>IF(A73="","",IF(D73="Compra",IFERROR(I73-T73,""),""))</f>
        <v/>
      </c>
      <c r="V73" s="37">
        <f>IF(A73="","",IF(D73="Compra",IF(OR(C73="",E73="",F73="",I73&lt;=0,J73&lt;=0,K73&lt;=0,M73&lt;0),"Rever dados",IF(T73&gt;I73,"Excesso atribuído","OK")),IF(D73="Venda",IF(OR(C73="",E73="",F73="",I73&lt;=0,J73&lt;=0,K73&lt;=0,M73&lt;0),"Rever dados",IF(OR(N73="",O73&lt;=0,P73=""),"Associar lote",IF(O73&lt;&gt;I73,"Quantidade não repartida",IF(COUNTIF($A$6:$A$105,N73)=0,"Referência inválida",IF(COUNTIFS($A$6:$A$105,N73,$D$6:$D$105,"Compra")=0,"Referência inválida",IF(COUNTIFS($A$6:$A$105,N73,$D$6:$D$105,"Compra",$F$6:$F$105,F73)=0,"Ativo diferente",IF(SUMIFS($C$6:$C$105,$A$6:$A$105,N73)&gt;C73,"Data a rever",IF(O73&gt;SUMIFS($I$6:$I$105,$A$6:$A$105,N73),"Quantidade acima do lote","OK")))))))),"Tipo inválido")))</f>
        <v/>
      </c>
      <c r="W73" s="38">
        <f>IF(A73="","",IF(AND(D73="Venda",V73="OK",SUMIFS($O$6:$O$105,$N$6:$N$105,N73)&lt;=SUMIFS($I$6:$I$105,$A$6:$A$105,N73)),1,0))</f>
        <v/>
      </c>
      <c r="X73" s="39" t="n"/>
    </row>
    <row r="74" ht="30" customHeight="1">
      <c r="A74" s="18" t="n"/>
      <c r="B74" s="19" t="n"/>
      <c r="C74" s="20" t="n"/>
      <c r="D74" s="19" t="n"/>
      <c r="E74" s="19" t="n"/>
      <c r="F74" s="19" t="n"/>
      <c r="G74" s="19" t="n"/>
      <c r="H74" s="19" t="n"/>
      <c r="I74" s="21" t="n"/>
      <c r="J74" s="21" t="n"/>
      <c r="K74" s="21" t="n"/>
      <c r="L74" s="22">
        <f>IF(A74="","",IFERROR(I74*J74*K74,""))</f>
        <v/>
      </c>
      <c r="M74" s="23" t="n"/>
      <c r="N74" s="19" t="n"/>
      <c r="O74" s="21" t="n"/>
      <c r="P74" s="22">
        <f>IF(A74="","",IF(D74="Venda",IFERROR(O74*(SUMIFS($L$6:$L$105,$A$6:$A$105,N74)+SUMIFS($M$6:$M$105,$A$6:$A$105,N74))/SUMIFS($I$6:$I$105,$A$6:$A$105,N74),""),""))</f>
        <v/>
      </c>
      <c r="Q74" s="22">
        <f>IF(A74="","",IF(D74="Venda",IFERROR(L74-M74,""),""))</f>
        <v/>
      </c>
      <c r="R74" s="22">
        <f>IF(A74="","",IF(D74="Venda",IFERROR(Q74-P74,""),""))</f>
        <v/>
      </c>
      <c r="S74" s="24">
        <f>IF(A74="","",IF(D74="Venda",IFERROR(R74/P74,""),""))</f>
        <v/>
      </c>
      <c r="T74" s="25">
        <f>IF(A74="","",IF(D74="Compra",IFERROR(SUMIFS($O$6:$O$105,$N$6:$N$105,A74),""),""))</f>
        <v/>
      </c>
      <c r="U74" s="25">
        <f>IF(A74="","",IF(D74="Compra",IFERROR(I74-T74,""),""))</f>
        <v/>
      </c>
      <c r="V74" s="26">
        <f>IF(A74="","",IF(D74="Compra",IF(OR(C74="",E74="",F74="",I74&lt;=0,J74&lt;=0,K74&lt;=0,M74&lt;0),"Rever dados",IF(T74&gt;I74,"Excesso atribuído","OK")),IF(D74="Venda",IF(OR(C74="",E74="",F74="",I74&lt;=0,J74&lt;=0,K74&lt;=0,M74&lt;0),"Rever dados",IF(OR(N74="",O74&lt;=0,P74=""),"Associar lote",IF(O74&lt;&gt;I74,"Quantidade não repartida",IF(COUNTIF($A$6:$A$105,N74)=0,"Referência inválida",IF(COUNTIFS($A$6:$A$105,N74,$D$6:$D$105,"Compra")=0,"Referência inválida",IF(COUNTIFS($A$6:$A$105,N74,$D$6:$D$105,"Compra",$F$6:$F$105,F74)=0,"Ativo diferente",IF(SUMIFS($C$6:$C$105,$A$6:$A$105,N74)&gt;C74,"Data a rever",IF(O74&gt;SUMIFS($I$6:$I$105,$A$6:$A$105,N74),"Quantidade acima do lote","OK")))))))),"Tipo inválido")))</f>
        <v/>
      </c>
      <c r="W74" s="27">
        <f>IF(A74="","",IF(AND(D74="Venda",V74="OK",SUMIFS($O$6:$O$105,$N$6:$N$105,N74)&lt;=SUMIFS($I$6:$I$105,$A$6:$A$105,N74)),1,0))</f>
        <v/>
      </c>
      <c r="X74" s="28" t="n"/>
    </row>
    <row r="75" ht="30" customHeight="1">
      <c r="A75" s="29" t="n"/>
      <c r="B75" s="30" t="n"/>
      <c r="C75" s="31" t="n"/>
      <c r="D75" s="30" t="n"/>
      <c r="E75" s="30" t="n"/>
      <c r="F75" s="30" t="n"/>
      <c r="G75" s="30" t="n"/>
      <c r="H75" s="30" t="n"/>
      <c r="I75" s="32" t="n"/>
      <c r="J75" s="32" t="n"/>
      <c r="K75" s="32" t="n"/>
      <c r="L75" s="33">
        <f>IF(A75="","",IFERROR(I75*J75*K75,""))</f>
        <v/>
      </c>
      <c r="M75" s="34" t="n"/>
      <c r="N75" s="30" t="n"/>
      <c r="O75" s="32" t="n"/>
      <c r="P75" s="33">
        <f>IF(A75="","",IF(D75="Venda",IFERROR(O75*(SUMIFS($L$6:$L$105,$A$6:$A$105,N75)+SUMIFS($M$6:$M$105,$A$6:$A$105,N75))/SUMIFS($I$6:$I$105,$A$6:$A$105,N75),""),""))</f>
        <v/>
      </c>
      <c r="Q75" s="33">
        <f>IF(A75="","",IF(D75="Venda",IFERROR(L75-M75,""),""))</f>
        <v/>
      </c>
      <c r="R75" s="33">
        <f>IF(A75="","",IF(D75="Venda",IFERROR(Q75-P75,""),""))</f>
        <v/>
      </c>
      <c r="S75" s="35">
        <f>IF(A75="","",IF(D75="Venda",IFERROR(R75/P75,""),""))</f>
        <v/>
      </c>
      <c r="T75" s="36">
        <f>IF(A75="","",IF(D75="Compra",IFERROR(SUMIFS($O$6:$O$105,$N$6:$N$105,A75),""),""))</f>
        <v/>
      </c>
      <c r="U75" s="36">
        <f>IF(A75="","",IF(D75="Compra",IFERROR(I75-T75,""),""))</f>
        <v/>
      </c>
      <c r="V75" s="37">
        <f>IF(A75="","",IF(D75="Compra",IF(OR(C75="",E75="",F75="",I75&lt;=0,J75&lt;=0,K75&lt;=0,M75&lt;0),"Rever dados",IF(T75&gt;I75,"Excesso atribuído","OK")),IF(D75="Venda",IF(OR(C75="",E75="",F75="",I75&lt;=0,J75&lt;=0,K75&lt;=0,M75&lt;0),"Rever dados",IF(OR(N75="",O75&lt;=0,P75=""),"Associar lote",IF(O75&lt;&gt;I75,"Quantidade não repartida",IF(COUNTIF($A$6:$A$105,N75)=0,"Referência inválida",IF(COUNTIFS($A$6:$A$105,N75,$D$6:$D$105,"Compra")=0,"Referência inválida",IF(COUNTIFS($A$6:$A$105,N75,$D$6:$D$105,"Compra",$F$6:$F$105,F75)=0,"Ativo diferente",IF(SUMIFS($C$6:$C$105,$A$6:$A$105,N75)&gt;C75,"Data a rever",IF(O75&gt;SUMIFS($I$6:$I$105,$A$6:$A$105,N75),"Quantidade acima do lote","OK")))))))),"Tipo inválido")))</f>
        <v/>
      </c>
      <c r="W75" s="38">
        <f>IF(A75="","",IF(AND(D75="Venda",V75="OK",SUMIFS($O$6:$O$105,$N$6:$N$105,N75)&lt;=SUMIFS($I$6:$I$105,$A$6:$A$105,N75)),1,0))</f>
        <v/>
      </c>
      <c r="X75" s="39" t="n"/>
    </row>
    <row r="76" ht="30" customHeight="1">
      <c r="A76" s="18" t="n"/>
      <c r="B76" s="19" t="n"/>
      <c r="C76" s="20" t="n"/>
      <c r="D76" s="19" t="n"/>
      <c r="E76" s="19" t="n"/>
      <c r="F76" s="19" t="n"/>
      <c r="G76" s="19" t="n"/>
      <c r="H76" s="19" t="n"/>
      <c r="I76" s="21" t="n"/>
      <c r="J76" s="21" t="n"/>
      <c r="K76" s="21" t="n"/>
      <c r="L76" s="22">
        <f>IF(A76="","",IFERROR(I76*J76*K76,""))</f>
        <v/>
      </c>
      <c r="M76" s="23" t="n"/>
      <c r="N76" s="19" t="n"/>
      <c r="O76" s="21" t="n"/>
      <c r="P76" s="22">
        <f>IF(A76="","",IF(D76="Venda",IFERROR(O76*(SUMIFS($L$6:$L$105,$A$6:$A$105,N76)+SUMIFS($M$6:$M$105,$A$6:$A$105,N76))/SUMIFS($I$6:$I$105,$A$6:$A$105,N76),""),""))</f>
        <v/>
      </c>
      <c r="Q76" s="22">
        <f>IF(A76="","",IF(D76="Venda",IFERROR(L76-M76,""),""))</f>
        <v/>
      </c>
      <c r="R76" s="22">
        <f>IF(A76="","",IF(D76="Venda",IFERROR(Q76-P76,""),""))</f>
        <v/>
      </c>
      <c r="S76" s="24">
        <f>IF(A76="","",IF(D76="Venda",IFERROR(R76/P76,""),""))</f>
        <v/>
      </c>
      <c r="T76" s="25">
        <f>IF(A76="","",IF(D76="Compra",IFERROR(SUMIFS($O$6:$O$105,$N$6:$N$105,A76),""),""))</f>
        <v/>
      </c>
      <c r="U76" s="25">
        <f>IF(A76="","",IF(D76="Compra",IFERROR(I76-T76,""),""))</f>
        <v/>
      </c>
      <c r="V76" s="26">
        <f>IF(A76="","",IF(D76="Compra",IF(OR(C76="",E76="",F76="",I76&lt;=0,J76&lt;=0,K76&lt;=0,M76&lt;0),"Rever dados",IF(T76&gt;I76,"Excesso atribuído","OK")),IF(D76="Venda",IF(OR(C76="",E76="",F76="",I76&lt;=0,J76&lt;=0,K76&lt;=0,M76&lt;0),"Rever dados",IF(OR(N76="",O76&lt;=0,P76=""),"Associar lote",IF(O76&lt;&gt;I76,"Quantidade não repartida",IF(COUNTIF($A$6:$A$105,N76)=0,"Referência inválida",IF(COUNTIFS($A$6:$A$105,N76,$D$6:$D$105,"Compra")=0,"Referência inválida",IF(COUNTIFS($A$6:$A$105,N76,$D$6:$D$105,"Compra",$F$6:$F$105,F76)=0,"Ativo diferente",IF(SUMIFS($C$6:$C$105,$A$6:$A$105,N76)&gt;C76,"Data a rever",IF(O76&gt;SUMIFS($I$6:$I$105,$A$6:$A$105,N76),"Quantidade acima do lote","OK")))))))),"Tipo inválido")))</f>
        <v/>
      </c>
      <c r="W76" s="27">
        <f>IF(A76="","",IF(AND(D76="Venda",V76="OK",SUMIFS($O$6:$O$105,$N$6:$N$105,N76)&lt;=SUMIFS($I$6:$I$105,$A$6:$A$105,N76)),1,0))</f>
        <v/>
      </c>
      <c r="X76" s="28" t="n"/>
    </row>
    <row r="77" ht="30" customHeight="1">
      <c r="A77" s="29" t="n"/>
      <c r="B77" s="30" t="n"/>
      <c r="C77" s="31" t="n"/>
      <c r="D77" s="30" t="n"/>
      <c r="E77" s="30" t="n"/>
      <c r="F77" s="30" t="n"/>
      <c r="G77" s="30" t="n"/>
      <c r="H77" s="30" t="n"/>
      <c r="I77" s="32" t="n"/>
      <c r="J77" s="32" t="n"/>
      <c r="K77" s="32" t="n"/>
      <c r="L77" s="33">
        <f>IF(A77="","",IFERROR(I77*J77*K77,""))</f>
        <v/>
      </c>
      <c r="M77" s="34" t="n"/>
      <c r="N77" s="30" t="n"/>
      <c r="O77" s="32" t="n"/>
      <c r="P77" s="33">
        <f>IF(A77="","",IF(D77="Venda",IFERROR(O77*(SUMIFS($L$6:$L$105,$A$6:$A$105,N77)+SUMIFS($M$6:$M$105,$A$6:$A$105,N77))/SUMIFS($I$6:$I$105,$A$6:$A$105,N77),""),""))</f>
        <v/>
      </c>
      <c r="Q77" s="33">
        <f>IF(A77="","",IF(D77="Venda",IFERROR(L77-M77,""),""))</f>
        <v/>
      </c>
      <c r="R77" s="33">
        <f>IF(A77="","",IF(D77="Venda",IFERROR(Q77-P77,""),""))</f>
        <v/>
      </c>
      <c r="S77" s="35">
        <f>IF(A77="","",IF(D77="Venda",IFERROR(R77/P77,""),""))</f>
        <v/>
      </c>
      <c r="T77" s="36">
        <f>IF(A77="","",IF(D77="Compra",IFERROR(SUMIFS($O$6:$O$105,$N$6:$N$105,A77),""),""))</f>
        <v/>
      </c>
      <c r="U77" s="36">
        <f>IF(A77="","",IF(D77="Compra",IFERROR(I77-T77,""),""))</f>
        <v/>
      </c>
      <c r="V77" s="37">
        <f>IF(A77="","",IF(D77="Compra",IF(OR(C77="",E77="",F77="",I77&lt;=0,J77&lt;=0,K77&lt;=0,M77&lt;0),"Rever dados",IF(T77&gt;I77,"Excesso atribuído","OK")),IF(D77="Venda",IF(OR(C77="",E77="",F77="",I77&lt;=0,J77&lt;=0,K77&lt;=0,M77&lt;0),"Rever dados",IF(OR(N77="",O77&lt;=0,P77=""),"Associar lote",IF(O77&lt;&gt;I77,"Quantidade não repartida",IF(COUNTIF($A$6:$A$105,N77)=0,"Referência inválida",IF(COUNTIFS($A$6:$A$105,N77,$D$6:$D$105,"Compra")=0,"Referência inválida",IF(COUNTIFS($A$6:$A$105,N77,$D$6:$D$105,"Compra",$F$6:$F$105,F77)=0,"Ativo diferente",IF(SUMIFS($C$6:$C$105,$A$6:$A$105,N77)&gt;C77,"Data a rever",IF(O77&gt;SUMIFS($I$6:$I$105,$A$6:$A$105,N77),"Quantidade acima do lote","OK")))))))),"Tipo inválido")))</f>
        <v/>
      </c>
      <c r="W77" s="38">
        <f>IF(A77="","",IF(AND(D77="Venda",V77="OK",SUMIFS($O$6:$O$105,$N$6:$N$105,N77)&lt;=SUMIFS($I$6:$I$105,$A$6:$A$105,N77)),1,0))</f>
        <v/>
      </c>
      <c r="X77" s="39" t="n"/>
    </row>
    <row r="78" ht="30" customHeight="1">
      <c r="A78" s="18" t="n"/>
      <c r="B78" s="19" t="n"/>
      <c r="C78" s="20" t="n"/>
      <c r="D78" s="19" t="n"/>
      <c r="E78" s="19" t="n"/>
      <c r="F78" s="19" t="n"/>
      <c r="G78" s="19" t="n"/>
      <c r="H78" s="19" t="n"/>
      <c r="I78" s="21" t="n"/>
      <c r="J78" s="21" t="n"/>
      <c r="K78" s="21" t="n"/>
      <c r="L78" s="22">
        <f>IF(A78="","",IFERROR(I78*J78*K78,""))</f>
        <v/>
      </c>
      <c r="M78" s="23" t="n"/>
      <c r="N78" s="19" t="n"/>
      <c r="O78" s="21" t="n"/>
      <c r="P78" s="22">
        <f>IF(A78="","",IF(D78="Venda",IFERROR(O78*(SUMIFS($L$6:$L$105,$A$6:$A$105,N78)+SUMIFS($M$6:$M$105,$A$6:$A$105,N78))/SUMIFS($I$6:$I$105,$A$6:$A$105,N78),""),""))</f>
        <v/>
      </c>
      <c r="Q78" s="22">
        <f>IF(A78="","",IF(D78="Venda",IFERROR(L78-M78,""),""))</f>
        <v/>
      </c>
      <c r="R78" s="22">
        <f>IF(A78="","",IF(D78="Venda",IFERROR(Q78-P78,""),""))</f>
        <v/>
      </c>
      <c r="S78" s="24">
        <f>IF(A78="","",IF(D78="Venda",IFERROR(R78/P78,""),""))</f>
        <v/>
      </c>
      <c r="T78" s="25">
        <f>IF(A78="","",IF(D78="Compra",IFERROR(SUMIFS($O$6:$O$105,$N$6:$N$105,A78),""),""))</f>
        <v/>
      </c>
      <c r="U78" s="25">
        <f>IF(A78="","",IF(D78="Compra",IFERROR(I78-T78,""),""))</f>
        <v/>
      </c>
      <c r="V78" s="26">
        <f>IF(A78="","",IF(D78="Compra",IF(OR(C78="",E78="",F78="",I78&lt;=0,J78&lt;=0,K78&lt;=0,M78&lt;0),"Rever dados",IF(T78&gt;I78,"Excesso atribuído","OK")),IF(D78="Venda",IF(OR(C78="",E78="",F78="",I78&lt;=0,J78&lt;=0,K78&lt;=0,M78&lt;0),"Rever dados",IF(OR(N78="",O78&lt;=0,P78=""),"Associar lote",IF(O78&lt;&gt;I78,"Quantidade não repartida",IF(COUNTIF($A$6:$A$105,N78)=0,"Referência inválida",IF(COUNTIFS($A$6:$A$105,N78,$D$6:$D$105,"Compra")=0,"Referência inválida",IF(COUNTIFS($A$6:$A$105,N78,$D$6:$D$105,"Compra",$F$6:$F$105,F78)=0,"Ativo diferente",IF(SUMIFS($C$6:$C$105,$A$6:$A$105,N78)&gt;C78,"Data a rever",IF(O78&gt;SUMIFS($I$6:$I$105,$A$6:$A$105,N78),"Quantidade acima do lote","OK")))))))),"Tipo inválido")))</f>
        <v/>
      </c>
      <c r="W78" s="27">
        <f>IF(A78="","",IF(AND(D78="Venda",V78="OK",SUMIFS($O$6:$O$105,$N$6:$N$105,N78)&lt;=SUMIFS($I$6:$I$105,$A$6:$A$105,N78)),1,0))</f>
        <v/>
      </c>
      <c r="X78" s="28" t="n"/>
    </row>
    <row r="79" ht="30" customHeight="1">
      <c r="A79" s="29" t="n"/>
      <c r="B79" s="30" t="n"/>
      <c r="C79" s="31" t="n"/>
      <c r="D79" s="30" t="n"/>
      <c r="E79" s="30" t="n"/>
      <c r="F79" s="30" t="n"/>
      <c r="G79" s="30" t="n"/>
      <c r="H79" s="30" t="n"/>
      <c r="I79" s="32" t="n"/>
      <c r="J79" s="32" t="n"/>
      <c r="K79" s="32" t="n"/>
      <c r="L79" s="33">
        <f>IF(A79="","",IFERROR(I79*J79*K79,""))</f>
        <v/>
      </c>
      <c r="M79" s="34" t="n"/>
      <c r="N79" s="30" t="n"/>
      <c r="O79" s="32" t="n"/>
      <c r="P79" s="33">
        <f>IF(A79="","",IF(D79="Venda",IFERROR(O79*(SUMIFS($L$6:$L$105,$A$6:$A$105,N79)+SUMIFS($M$6:$M$105,$A$6:$A$105,N79))/SUMIFS($I$6:$I$105,$A$6:$A$105,N79),""),""))</f>
        <v/>
      </c>
      <c r="Q79" s="33">
        <f>IF(A79="","",IF(D79="Venda",IFERROR(L79-M79,""),""))</f>
        <v/>
      </c>
      <c r="R79" s="33">
        <f>IF(A79="","",IF(D79="Venda",IFERROR(Q79-P79,""),""))</f>
        <v/>
      </c>
      <c r="S79" s="35">
        <f>IF(A79="","",IF(D79="Venda",IFERROR(R79/P79,""),""))</f>
        <v/>
      </c>
      <c r="T79" s="36">
        <f>IF(A79="","",IF(D79="Compra",IFERROR(SUMIFS($O$6:$O$105,$N$6:$N$105,A79),""),""))</f>
        <v/>
      </c>
      <c r="U79" s="36">
        <f>IF(A79="","",IF(D79="Compra",IFERROR(I79-T79,""),""))</f>
        <v/>
      </c>
      <c r="V79" s="37">
        <f>IF(A79="","",IF(D79="Compra",IF(OR(C79="",E79="",F79="",I79&lt;=0,J79&lt;=0,K79&lt;=0,M79&lt;0),"Rever dados",IF(T79&gt;I79,"Excesso atribuído","OK")),IF(D79="Venda",IF(OR(C79="",E79="",F79="",I79&lt;=0,J79&lt;=0,K79&lt;=0,M79&lt;0),"Rever dados",IF(OR(N79="",O79&lt;=0,P79=""),"Associar lote",IF(O79&lt;&gt;I79,"Quantidade não repartida",IF(COUNTIF($A$6:$A$105,N79)=0,"Referência inválida",IF(COUNTIFS($A$6:$A$105,N79,$D$6:$D$105,"Compra")=0,"Referência inválida",IF(COUNTIFS($A$6:$A$105,N79,$D$6:$D$105,"Compra",$F$6:$F$105,F79)=0,"Ativo diferente",IF(SUMIFS($C$6:$C$105,$A$6:$A$105,N79)&gt;C79,"Data a rever",IF(O79&gt;SUMIFS($I$6:$I$105,$A$6:$A$105,N79),"Quantidade acima do lote","OK")))))))),"Tipo inválido")))</f>
        <v/>
      </c>
      <c r="W79" s="38">
        <f>IF(A79="","",IF(AND(D79="Venda",V79="OK",SUMIFS($O$6:$O$105,$N$6:$N$105,N79)&lt;=SUMIFS($I$6:$I$105,$A$6:$A$105,N79)),1,0))</f>
        <v/>
      </c>
      <c r="X79" s="39" t="n"/>
    </row>
    <row r="80" ht="30" customHeight="1">
      <c r="A80" s="18" t="n"/>
      <c r="B80" s="19" t="n"/>
      <c r="C80" s="20" t="n"/>
      <c r="D80" s="19" t="n"/>
      <c r="E80" s="19" t="n"/>
      <c r="F80" s="19" t="n"/>
      <c r="G80" s="19" t="n"/>
      <c r="H80" s="19" t="n"/>
      <c r="I80" s="21" t="n"/>
      <c r="J80" s="21" t="n"/>
      <c r="K80" s="21" t="n"/>
      <c r="L80" s="22">
        <f>IF(A80="","",IFERROR(I80*J80*K80,""))</f>
        <v/>
      </c>
      <c r="M80" s="23" t="n"/>
      <c r="N80" s="19" t="n"/>
      <c r="O80" s="21" t="n"/>
      <c r="P80" s="22">
        <f>IF(A80="","",IF(D80="Venda",IFERROR(O80*(SUMIFS($L$6:$L$105,$A$6:$A$105,N80)+SUMIFS($M$6:$M$105,$A$6:$A$105,N80))/SUMIFS($I$6:$I$105,$A$6:$A$105,N80),""),""))</f>
        <v/>
      </c>
      <c r="Q80" s="22">
        <f>IF(A80="","",IF(D80="Venda",IFERROR(L80-M80,""),""))</f>
        <v/>
      </c>
      <c r="R80" s="22">
        <f>IF(A80="","",IF(D80="Venda",IFERROR(Q80-P80,""),""))</f>
        <v/>
      </c>
      <c r="S80" s="24">
        <f>IF(A80="","",IF(D80="Venda",IFERROR(R80/P80,""),""))</f>
        <v/>
      </c>
      <c r="T80" s="25">
        <f>IF(A80="","",IF(D80="Compra",IFERROR(SUMIFS($O$6:$O$105,$N$6:$N$105,A80),""),""))</f>
        <v/>
      </c>
      <c r="U80" s="25">
        <f>IF(A80="","",IF(D80="Compra",IFERROR(I80-T80,""),""))</f>
        <v/>
      </c>
      <c r="V80" s="26">
        <f>IF(A80="","",IF(D80="Compra",IF(OR(C80="",E80="",F80="",I80&lt;=0,J80&lt;=0,K80&lt;=0,M80&lt;0),"Rever dados",IF(T80&gt;I80,"Excesso atribuído","OK")),IF(D80="Venda",IF(OR(C80="",E80="",F80="",I80&lt;=0,J80&lt;=0,K80&lt;=0,M80&lt;0),"Rever dados",IF(OR(N80="",O80&lt;=0,P80=""),"Associar lote",IF(O80&lt;&gt;I80,"Quantidade não repartida",IF(COUNTIF($A$6:$A$105,N80)=0,"Referência inválida",IF(COUNTIFS($A$6:$A$105,N80,$D$6:$D$105,"Compra")=0,"Referência inválida",IF(COUNTIFS($A$6:$A$105,N80,$D$6:$D$105,"Compra",$F$6:$F$105,F80)=0,"Ativo diferente",IF(SUMIFS($C$6:$C$105,$A$6:$A$105,N80)&gt;C80,"Data a rever",IF(O80&gt;SUMIFS($I$6:$I$105,$A$6:$A$105,N80),"Quantidade acima do lote","OK")))))))),"Tipo inválido")))</f>
        <v/>
      </c>
      <c r="W80" s="27">
        <f>IF(A80="","",IF(AND(D80="Venda",V80="OK",SUMIFS($O$6:$O$105,$N$6:$N$105,N80)&lt;=SUMIFS($I$6:$I$105,$A$6:$A$105,N80)),1,0))</f>
        <v/>
      </c>
      <c r="X80" s="28" t="n"/>
    </row>
    <row r="81" ht="30" customHeight="1">
      <c r="A81" s="29" t="n"/>
      <c r="B81" s="30" t="n"/>
      <c r="C81" s="31" t="n"/>
      <c r="D81" s="30" t="n"/>
      <c r="E81" s="30" t="n"/>
      <c r="F81" s="30" t="n"/>
      <c r="G81" s="30" t="n"/>
      <c r="H81" s="30" t="n"/>
      <c r="I81" s="32" t="n"/>
      <c r="J81" s="32" t="n"/>
      <c r="K81" s="32" t="n"/>
      <c r="L81" s="33">
        <f>IF(A81="","",IFERROR(I81*J81*K81,""))</f>
        <v/>
      </c>
      <c r="M81" s="34" t="n"/>
      <c r="N81" s="30" t="n"/>
      <c r="O81" s="32" t="n"/>
      <c r="P81" s="33">
        <f>IF(A81="","",IF(D81="Venda",IFERROR(O81*(SUMIFS($L$6:$L$105,$A$6:$A$105,N81)+SUMIFS($M$6:$M$105,$A$6:$A$105,N81))/SUMIFS($I$6:$I$105,$A$6:$A$105,N81),""),""))</f>
        <v/>
      </c>
      <c r="Q81" s="33">
        <f>IF(A81="","",IF(D81="Venda",IFERROR(L81-M81,""),""))</f>
        <v/>
      </c>
      <c r="R81" s="33">
        <f>IF(A81="","",IF(D81="Venda",IFERROR(Q81-P81,""),""))</f>
        <v/>
      </c>
      <c r="S81" s="35">
        <f>IF(A81="","",IF(D81="Venda",IFERROR(R81/P81,""),""))</f>
        <v/>
      </c>
      <c r="T81" s="36">
        <f>IF(A81="","",IF(D81="Compra",IFERROR(SUMIFS($O$6:$O$105,$N$6:$N$105,A81),""),""))</f>
        <v/>
      </c>
      <c r="U81" s="36">
        <f>IF(A81="","",IF(D81="Compra",IFERROR(I81-T81,""),""))</f>
        <v/>
      </c>
      <c r="V81" s="37">
        <f>IF(A81="","",IF(D81="Compra",IF(OR(C81="",E81="",F81="",I81&lt;=0,J81&lt;=0,K81&lt;=0,M81&lt;0),"Rever dados",IF(T81&gt;I81,"Excesso atribuído","OK")),IF(D81="Venda",IF(OR(C81="",E81="",F81="",I81&lt;=0,J81&lt;=0,K81&lt;=0,M81&lt;0),"Rever dados",IF(OR(N81="",O81&lt;=0,P81=""),"Associar lote",IF(O81&lt;&gt;I81,"Quantidade não repartida",IF(COUNTIF($A$6:$A$105,N81)=0,"Referência inválida",IF(COUNTIFS($A$6:$A$105,N81,$D$6:$D$105,"Compra")=0,"Referência inválida",IF(COUNTIFS($A$6:$A$105,N81,$D$6:$D$105,"Compra",$F$6:$F$105,F81)=0,"Ativo diferente",IF(SUMIFS($C$6:$C$105,$A$6:$A$105,N81)&gt;C81,"Data a rever",IF(O81&gt;SUMIFS($I$6:$I$105,$A$6:$A$105,N81),"Quantidade acima do lote","OK")))))))),"Tipo inválido")))</f>
        <v/>
      </c>
      <c r="W81" s="38">
        <f>IF(A81="","",IF(AND(D81="Venda",V81="OK",SUMIFS($O$6:$O$105,$N$6:$N$105,N81)&lt;=SUMIFS($I$6:$I$105,$A$6:$A$105,N81)),1,0))</f>
        <v/>
      </c>
      <c r="X81" s="39" t="n"/>
    </row>
    <row r="82" ht="30" customHeight="1">
      <c r="A82" s="18" t="n"/>
      <c r="B82" s="19" t="n"/>
      <c r="C82" s="20" t="n"/>
      <c r="D82" s="19" t="n"/>
      <c r="E82" s="19" t="n"/>
      <c r="F82" s="19" t="n"/>
      <c r="G82" s="19" t="n"/>
      <c r="H82" s="19" t="n"/>
      <c r="I82" s="21" t="n"/>
      <c r="J82" s="21" t="n"/>
      <c r="K82" s="21" t="n"/>
      <c r="L82" s="22">
        <f>IF(A82="","",IFERROR(I82*J82*K82,""))</f>
        <v/>
      </c>
      <c r="M82" s="23" t="n"/>
      <c r="N82" s="19" t="n"/>
      <c r="O82" s="21" t="n"/>
      <c r="P82" s="22">
        <f>IF(A82="","",IF(D82="Venda",IFERROR(O82*(SUMIFS($L$6:$L$105,$A$6:$A$105,N82)+SUMIFS($M$6:$M$105,$A$6:$A$105,N82))/SUMIFS($I$6:$I$105,$A$6:$A$105,N82),""),""))</f>
        <v/>
      </c>
      <c r="Q82" s="22">
        <f>IF(A82="","",IF(D82="Venda",IFERROR(L82-M82,""),""))</f>
        <v/>
      </c>
      <c r="R82" s="22">
        <f>IF(A82="","",IF(D82="Venda",IFERROR(Q82-P82,""),""))</f>
        <v/>
      </c>
      <c r="S82" s="24">
        <f>IF(A82="","",IF(D82="Venda",IFERROR(R82/P82,""),""))</f>
        <v/>
      </c>
      <c r="T82" s="25">
        <f>IF(A82="","",IF(D82="Compra",IFERROR(SUMIFS($O$6:$O$105,$N$6:$N$105,A82),""),""))</f>
        <v/>
      </c>
      <c r="U82" s="25">
        <f>IF(A82="","",IF(D82="Compra",IFERROR(I82-T82,""),""))</f>
        <v/>
      </c>
      <c r="V82" s="26">
        <f>IF(A82="","",IF(D82="Compra",IF(OR(C82="",E82="",F82="",I82&lt;=0,J82&lt;=0,K82&lt;=0,M82&lt;0),"Rever dados",IF(T82&gt;I82,"Excesso atribuído","OK")),IF(D82="Venda",IF(OR(C82="",E82="",F82="",I82&lt;=0,J82&lt;=0,K82&lt;=0,M82&lt;0),"Rever dados",IF(OR(N82="",O82&lt;=0,P82=""),"Associar lote",IF(O82&lt;&gt;I82,"Quantidade não repartida",IF(COUNTIF($A$6:$A$105,N82)=0,"Referência inválida",IF(COUNTIFS($A$6:$A$105,N82,$D$6:$D$105,"Compra")=0,"Referência inválida",IF(COUNTIFS($A$6:$A$105,N82,$D$6:$D$105,"Compra",$F$6:$F$105,F82)=0,"Ativo diferente",IF(SUMIFS($C$6:$C$105,$A$6:$A$105,N82)&gt;C82,"Data a rever",IF(O82&gt;SUMIFS($I$6:$I$105,$A$6:$A$105,N82),"Quantidade acima do lote","OK")))))))),"Tipo inválido")))</f>
        <v/>
      </c>
      <c r="W82" s="27">
        <f>IF(A82="","",IF(AND(D82="Venda",V82="OK",SUMIFS($O$6:$O$105,$N$6:$N$105,N82)&lt;=SUMIFS($I$6:$I$105,$A$6:$A$105,N82)),1,0))</f>
        <v/>
      </c>
      <c r="X82" s="28" t="n"/>
    </row>
    <row r="83" ht="30" customHeight="1">
      <c r="A83" s="29" t="n"/>
      <c r="B83" s="30" t="n"/>
      <c r="C83" s="31" t="n"/>
      <c r="D83" s="30" t="n"/>
      <c r="E83" s="30" t="n"/>
      <c r="F83" s="30" t="n"/>
      <c r="G83" s="30" t="n"/>
      <c r="H83" s="30" t="n"/>
      <c r="I83" s="32" t="n"/>
      <c r="J83" s="32" t="n"/>
      <c r="K83" s="32" t="n"/>
      <c r="L83" s="33">
        <f>IF(A83="","",IFERROR(I83*J83*K83,""))</f>
        <v/>
      </c>
      <c r="M83" s="34" t="n"/>
      <c r="N83" s="30" t="n"/>
      <c r="O83" s="32" t="n"/>
      <c r="P83" s="33">
        <f>IF(A83="","",IF(D83="Venda",IFERROR(O83*(SUMIFS($L$6:$L$105,$A$6:$A$105,N83)+SUMIFS($M$6:$M$105,$A$6:$A$105,N83))/SUMIFS($I$6:$I$105,$A$6:$A$105,N83),""),""))</f>
        <v/>
      </c>
      <c r="Q83" s="33">
        <f>IF(A83="","",IF(D83="Venda",IFERROR(L83-M83,""),""))</f>
        <v/>
      </c>
      <c r="R83" s="33">
        <f>IF(A83="","",IF(D83="Venda",IFERROR(Q83-P83,""),""))</f>
        <v/>
      </c>
      <c r="S83" s="35">
        <f>IF(A83="","",IF(D83="Venda",IFERROR(R83/P83,""),""))</f>
        <v/>
      </c>
      <c r="T83" s="36">
        <f>IF(A83="","",IF(D83="Compra",IFERROR(SUMIFS($O$6:$O$105,$N$6:$N$105,A83),""),""))</f>
        <v/>
      </c>
      <c r="U83" s="36">
        <f>IF(A83="","",IF(D83="Compra",IFERROR(I83-T83,""),""))</f>
        <v/>
      </c>
      <c r="V83" s="37">
        <f>IF(A83="","",IF(D83="Compra",IF(OR(C83="",E83="",F83="",I83&lt;=0,J83&lt;=0,K83&lt;=0,M83&lt;0),"Rever dados",IF(T83&gt;I83,"Excesso atribuído","OK")),IF(D83="Venda",IF(OR(C83="",E83="",F83="",I83&lt;=0,J83&lt;=0,K83&lt;=0,M83&lt;0),"Rever dados",IF(OR(N83="",O83&lt;=0,P83=""),"Associar lote",IF(O83&lt;&gt;I83,"Quantidade não repartida",IF(COUNTIF($A$6:$A$105,N83)=0,"Referência inválida",IF(COUNTIFS($A$6:$A$105,N83,$D$6:$D$105,"Compra")=0,"Referência inválida",IF(COUNTIFS($A$6:$A$105,N83,$D$6:$D$105,"Compra",$F$6:$F$105,F83)=0,"Ativo diferente",IF(SUMIFS($C$6:$C$105,$A$6:$A$105,N83)&gt;C83,"Data a rever",IF(O83&gt;SUMIFS($I$6:$I$105,$A$6:$A$105,N83),"Quantidade acima do lote","OK")))))))),"Tipo inválido")))</f>
        <v/>
      </c>
      <c r="W83" s="38">
        <f>IF(A83="","",IF(AND(D83="Venda",V83="OK",SUMIFS($O$6:$O$105,$N$6:$N$105,N83)&lt;=SUMIFS($I$6:$I$105,$A$6:$A$105,N83)),1,0))</f>
        <v/>
      </c>
      <c r="X83" s="39" t="n"/>
    </row>
    <row r="84" ht="30" customHeight="1">
      <c r="A84" s="18" t="n"/>
      <c r="B84" s="19" t="n"/>
      <c r="C84" s="20" t="n"/>
      <c r="D84" s="19" t="n"/>
      <c r="E84" s="19" t="n"/>
      <c r="F84" s="19" t="n"/>
      <c r="G84" s="19" t="n"/>
      <c r="H84" s="19" t="n"/>
      <c r="I84" s="21" t="n"/>
      <c r="J84" s="21" t="n"/>
      <c r="K84" s="21" t="n"/>
      <c r="L84" s="22">
        <f>IF(A84="","",IFERROR(I84*J84*K84,""))</f>
        <v/>
      </c>
      <c r="M84" s="23" t="n"/>
      <c r="N84" s="19" t="n"/>
      <c r="O84" s="21" t="n"/>
      <c r="P84" s="22">
        <f>IF(A84="","",IF(D84="Venda",IFERROR(O84*(SUMIFS($L$6:$L$105,$A$6:$A$105,N84)+SUMIFS($M$6:$M$105,$A$6:$A$105,N84))/SUMIFS($I$6:$I$105,$A$6:$A$105,N84),""),""))</f>
        <v/>
      </c>
      <c r="Q84" s="22">
        <f>IF(A84="","",IF(D84="Venda",IFERROR(L84-M84,""),""))</f>
        <v/>
      </c>
      <c r="R84" s="22">
        <f>IF(A84="","",IF(D84="Venda",IFERROR(Q84-P84,""),""))</f>
        <v/>
      </c>
      <c r="S84" s="24">
        <f>IF(A84="","",IF(D84="Venda",IFERROR(R84/P84,""),""))</f>
        <v/>
      </c>
      <c r="T84" s="25">
        <f>IF(A84="","",IF(D84="Compra",IFERROR(SUMIFS($O$6:$O$105,$N$6:$N$105,A84),""),""))</f>
        <v/>
      </c>
      <c r="U84" s="25">
        <f>IF(A84="","",IF(D84="Compra",IFERROR(I84-T84,""),""))</f>
        <v/>
      </c>
      <c r="V84" s="26">
        <f>IF(A84="","",IF(D84="Compra",IF(OR(C84="",E84="",F84="",I84&lt;=0,J84&lt;=0,K84&lt;=0,M84&lt;0),"Rever dados",IF(T84&gt;I84,"Excesso atribuído","OK")),IF(D84="Venda",IF(OR(C84="",E84="",F84="",I84&lt;=0,J84&lt;=0,K84&lt;=0,M84&lt;0),"Rever dados",IF(OR(N84="",O84&lt;=0,P84=""),"Associar lote",IF(O84&lt;&gt;I84,"Quantidade não repartida",IF(COUNTIF($A$6:$A$105,N84)=0,"Referência inválida",IF(COUNTIFS($A$6:$A$105,N84,$D$6:$D$105,"Compra")=0,"Referência inválida",IF(COUNTIFS($A$6:$A$105,N84,$D$6:$D$105,"Compra",$F$6:$F$105,F84)=0,"Ativo diferente",IF(SUMIFS($C$6:$C$105,$A$6:$A$105,N84)&gt;C84,"Data a rever",IF(O84&gt;SUMIFS($I$6:$I$105,$A$6:$A$105,N84),"Quantidade acima do lote","OK")))))))),"Tipo inválido")))</f>
        <v/>
      </c>
      <c r="W84" s="27">
        <f>IF(A84="","",IF(AND(D84="Venda",V84="OK",SUMIFS($O$6:$O$105,$N$6:$N$105,N84)&lt;=SUMIFS($I$6:$I$105,$A$6:$A$105,N84)),1,0))</f>
        <v/>
      </c>
      <c r="X84" s="28" t="n"/>
    </row>
    <row r="85" ht="30" customHeight="1">
      <c r="A85" s="29" t="n"/>
      <c r="B85" s="30" t="n"/>
      <c r="C85" s="31" t="n"/>
      <c r="D85" s="30" t="n"/>
      <c r="E85" s="30" t="n"/>
      <c r="F85" s="30" t="n"/>
      <c r="G85" s="30" t="n"/>
      <c r="H85" s="30" t="n"/>
      <c r="I85" s="32" t="n"/>
      <c r="J85" s="32" t="n"/>
      <c r="K85" s="32" t="n"/>
      <c r="L85" s="33">
        <f>IF(A85="","",IFERROR(I85*J85*K85,""))</f>
        <v/>
      </c>
      <c r="M85" s="34" t="n"/>
      <c r="N85" s="30" t="n"/>
      <c r="O85" s="32" t="n"/>
      <c r="P85" s="33">
        <f>IF(A85="","",IF(D85="Venda",IFERROR(O85*(SUMIFS($L$6:$L$105,$A$6:$A$105,N85)+SUMIFS($M$6:$M$105,$A$6:$A$105,N85))/SUMIFS($I$6:$I$105,$A$6:$A$105,N85),""),""))</f>
        <v/>
      </c>
      <c r="Q85" s="33">
        <f>IF(A85="","",IF(D85="Venda",IFERROR(L85-M85,""),""))</f>
        <v/>
      </c>
      <c r="R85" s="33">
        <f>IF(A85="","",IF(D85="Venda",IFERROR(Q85-P85,""),""))</f>
        <v/>
      </c>
      <c r="S85" s="35">
        <f>IF(A85="","",IF(D85="Venda",IFERROR(R85/P85,""),""))</f>
        <v/>
      </c>
      <c r="T85" s="36">
        <f>IF(A85="","",IF(D85="Compra",IFERROR(SUMIFS($O$6:$O$105,$N$6:$N$105,A85),""),""))</f>
        <v/>
      </c>
      <c r="U85" s="36">
        <f>IF(A85="","",IF(D85="Compra",IFERROR(I85-T85,""),""))</f>
        <v/>
      </c>
      <c r="V85" s="37">
        <f>IF(A85="","",IF(D85="Compra",IF(OR(C85="",E85="",F85="",I85&lt;=0,J85&lt;=0,K85&lt;=0,M85&lt;0),"Rever dados",IF(T85&gt;I85,"Excesso atribuído","OK")),IF(D85="Venda",IF(OR(C85="",E85="",F85="",I85&lt;=0,J85&lt;=0,K85&lt;=0,M85&lt;0),"Rever dados",IF(OR(N85="",O85&lt;=0,P85=""),"Associar lote",IF(O85&lt;&gt;I85,"Quantidade não repartida",IF(COUNTIF($A$6:$A$105,N85)=0,"Referência inválida",IF(COUNTIFS($A$6:$A$105,N85,$D$6:$D$105,"Compra")=0,"Referência inválida",IF(COUNTIFS($A$6:$A$105,N85,$D$6:$D$105,"Compra",$F$6:$F$105,F85)=0,"Ativo diferente",IF(SUMIFS($C$6:$C$105,$A$6:$A$105,N85)&gt;C85,"Data a rever",IF(O85&gt;SUMIFS($I$6:$I$105,$A$6:$A$105,N85),"Quantidade acima do lote","OK")))))))),"Tipo inválido")))</f>
        <v/>
      </c>
      <c r="W85" s="38">
        <f>IF(A85="","",IF(AND(D85="Venda",V85="OK",SUMIFS($O$6:$O$105,$N$6:$N$105,N85)&lt;=SUMIFS($I$6:$I$105,$A$6:$A$105,N85)),1,0))</f>
        <v/>
      </c>
      <c r="X85" s="39" t="n"/>
    </row>
    <row r="86" ht="30" customHeight="1">
      <c r="A86" s="18" t="n"/>
      <c r="B86" s="19" t="n"/>
      <c r="C86" s="20" t="n"/>
      <c r="D86" s="19" t="n"/>
      <c r="E86" s="19" t="n"/>
      <c r="F86" s="19" t="n"/>
      <c r="G86" s="19" t="n"/>
      <c r="H86" s="19" t="n"/>
      <c r="I86" s="21" t="n"/>
      <c r="J86" s="21" t="n"/>
      <c r="K86" s="21" t="n"/>
      <c r="L86" s="22">
        <f>IF(A86="","",IFERROR(I86*J86*K86,""))</f>
        <v/>
      </c>
      <c r="M86" s="23" t="n"/>
      <c r="N86" s="19" t="n"/>
      <c r="O86" s="21" t="n"/>
      <c r="P86" s="22">
        <f>IF(A86="","",IF(D86="Venda",IFERROR(O86*(SUMIFS($L$6:$L$105,$A$6:$A$105,N86)+SUMIFS($M$6:$M$105,$A$6:$A$105,N86))/SUMIFS($I$6:$I$105,$A$6:$A$105,N86),""),""))</f>
        <v/>
      </c>
      <c r="Q86" s="22">
        <f>IF(A86="","",IF(D86="Venda",IFERROR(L86-M86,""),""))</f>
        <v/>
      </c>
      <c r="R86" s="22">
        <f>IF(A86="","",IF(D86="Venda",IFERROR(Q86-P86,""),""))</f>
        <v/>
      </c>
      <c r="S86" s="24">
        <f>IF(A86="","",IF(D86="Venda",IFERROR(R86/P86,""),""))</f>
        <v/>
      </c>
      <c r="T86" s="25">
        <f>IF(A86="","",IF(D86="Compra",IFERROR(SUMIFS($O$6:$O$105,$N$6:$N$105,A86),""),""))</f>
        <v/>
      </c>
      <c r="U86" s="25">
        <f>IF(A86="","",IF(D86="Compra",IFERROR(I86-T86,""),""))</f>
        <v/>
      </c>
      <c r="V86" s="26">
        <f>IF(A86="","",IF(D86="Compra",IF(OR(C86="",E86="",F86="",I86&lt;=0,J86&lt;=0,K86&lt;=0,M86&lt;0),"Rever dados",IF(T86&gt;I86,"Excesso atribuído","OK")),IF(D86="Venda",IF(OR(C86="",E86="",F86="",I86&lt;=0,J86&lt;=0,K86&lt;=0,M86&lt;0),"Rever dados",IF(OR(N86="",O86&lt;=0,P86=""),"Associar lote",IF(O86&lt;&gt;I86,"Quantidade não repartida",IF(COUNTIF($A$6:$A$105,N86)=0,"Referência inválida",IF(COUNTIFS($A$6:$A$105,N86,$D$6:$D$105,"Compra")=0,"Referência inválida",IF(COUNTIFS($A$6:$A$105,N86,$D$6:$D$105,"Compra",$F$6:$F$105,F86)=0,"Ativo diferente",IF(SUMIFS($C$6:$C$105,$A$6:$A$105,N86)&gt;C86,"Data a rever",IF(O86&gt;SUMIFS($I$6:$I$105,$A$6:$A$105,N86),"Quantidade acima do lote","OK")))))))),"Tipo inválido")))</f>
        <v/>
      </c>
      <c r="W86" s="27">
        <f>IF(A86="","",IF(AND(D86="Venda",V86="OK",SUMIFS($O$6:$O$105,$N$6:$N$105,N86)&lt;=SUMIFS($I$6:$I$105,$A$6:$A$105,N86)),1,0))</f>
        <v/>
      </c>
      <c r="X86" s="28" t="n"/>
    </row>
    <row r="87" ht="30" customHeight="1">
      <c r="A87" s="29" t="n"/>
      <c r="B87" s="30" t="n"/>
      <c r="C87" s="31" t="n"/>
      <c r="D87" s="30" t="n"/>
      <c r="E87" s="30" t="n"/>
      <c r="F87" s="30" t="n"/>
      <c r="G87" s="30" t="n"/>
      <c r="H87" s="30" t="n"/>
      <c r="I87" s="32" t="n"/>
      <c r="J87" s="32" t="n"/>
      <c r="K87" s="32" t="n"/>
      <c r="L87" s="33">
        <f>IF(A87="","",IFERROR(I87*J87*K87,""))</f>
        <v/>
      </c>
      <c r="M87" s="34" t="n"/>
      <c r="N87" s="30" t="n"/>
      <c r="O87" s="32" t="n"/>
      <c r="P87" s="33">
        <f>IF(A87="","",IF(D87="Venda",IFERROR(O87*(SUMIFS($L$6:$L$105,$A$6:$A$105,N87)+SUMIFS($M$6:$M$105,$A$6:$A$105,N87))/SUMIFS($I$6:$I$105,$A$6:$A$105,N87),""),""))</f>
        <v/>
      </c>
      <c r="Q87" s="33">
        <f>IF(A87="","",IF(D87="Venda",IFERROR(L87-M87,""),""))</f>
        <v/>
      </c>
      <c r="R87" s="33">
        <f>IF(A87="","",IF(D87="Venda",IFERROR(Q87-P87,""),""))</f>
        <v/>
      </c>
      <c r="S87" s="35">
        <f>IF(A87="","",IF(D87="Venda",IFERROR(R87/P87,""),""))</f>
        <v/>
      </c>
      <c r="T87" s="36">
        <f>IF(A87="","",IF(D87="Compra",IFERROR(SUMIFS($O$6:$O$105,$N$6:$N$105,A87),""),""))</f>
        <v/>
      </c>
      <c r="U87" s="36">
        <f>IF(A87="","",IF(D87="Compra",IFERROR(I87-T87,""),""))</f>
        <v/>
      </c>
      <c r="V87" s="37">
        <f>IF(A87="","",IF(D87="Compra",IF(OR(C87="",E87="",F87="",I87&lt;=0,J87&lt;=0,K87&lt;=0,M87&lt;0),"Rever dados",IF(T87&gt;I87,"Excesso atribuído","OK")),IF(D87="Venda",IF(OR(C87="",E87="",F87="",I87&lt;=0,J87&lt;=0,K87&lt;=0,M87&lt;0),"Rever dados",IF(OR(N87="",O87&lt;=0,P87=""),"Associar lote",IF(O87&lt;&gt;I87,"Quantidade não repartida",IF(COUNTIF($A$6:$A$105,N87)=0,"Referência inválida",IF(COUNTIFS($A$6:$A$105,N87,$D$6:$D$105,"Compra")=0,"Referência inválida",IF(COUNTIFS($A$6:$A$105,N87,$D$6:$D$105,"Compra",$F$6:$F$105,F87)=0,"Ativo diferente",IF(SUMIFS($C$6:$C$105,$A$6:$A$105,N87)&gt;C87,"Data a rever",IF(O87&gt;SUMIFS($I$6:$I$105,$A$6:$A$105,N87),"Quantidade acima do lote","OK")))))))),"Tipo inválido")))</f>
        <v/>
      </c>
      <c r="W87" s="38">
        <f>IF(A87="","",IF(AND(D87="Venda",V87="OK",SUMIFS($O$6:$O$105,$N$6:$N$105,N87)&lt;=SUMIFS($I$6:$I$105,$A$6:$A$105,N87)),1,0))</f>
        <v/>
      </c>
      <c r="X87" s="39" t="n"/>
    </row>
    <row r="88" ht="30" customHeight="1">
      <c r="A88" s="18" t="n"/>
      <c r="B88" s="19" t="n"/>
      <c r="C88" s="20" t="n"/>
      <c r="D88" s="19" t="n"/>
      <c r="E88" s="19" t="n"/>
      <c r="F88" s="19" t="n"/>
      <c r="G88" s="19" t="n"/>
      <c r="H88" s="19" t="n"/>
      <c r="I88" s="21" t="n"/>
      <c r="J88" s="21" t="n"/>
      <c r="K88" s="21" t="n"/>
      <c r="L88" s="22">
        <f>IF(A88="","",IFERROR(I88*J88*K88,""))</f>
        <v/>
      </c>
      <c r="M88" s="23" t="n"/>
      <c r="N88" s="19" t="n"/>
      <c r="O88" s="21" t="n"/>
      <c r="P88" s="22">
        <f>IF(A88="","",IF(D88="Venda",IFERROR(O88*(SUMIFS($L$6:$L$105,$A$6:$A$105,N88)+SUMIFS($M$6:$M$105,$A$6:$A$105,N88))/SUMIFS($I$6:$I$105,$A$6:$A$105,N88),""),""))</f>
        <v/>
      </c>
      <c r="Q88" s="22">
        <f>IF(A88="","",IF(D88="Venda",IFERROR(L88-M88,""),""))</f>
        <v/>
      </c>
      <c r="R88" s="22">
        <f>IF(A88="","",IF(D88="Venda",IFERROR(Q88-P88,""),""))</f>
        <v/>
      </c>
      <c r="S88" s="24">
        <f>IF(A88="","",IF(D88="Venda",IFERROR(R88/P88,""),""))</f>
        <v/>
      </c>
      <c r="T88" s="25">
        <f>IF(A88="","",IF(D88="Compra",IFERROR(SUMIFS($O$6:$O$105,$N$6:$N$105,A88),""),""))</f>
        <v/>
      </c>
      <c r="U88" s="25">
        <f>IF(A88="","",IF(D88="Compra",IFERROR(I88-T88,""),""))</f>
        <v/>
      </c>
      <c r="V88" s="26">
        <f>IF(A88="","",IF(D88="Compra",IF(OR(C88="",E88="",F88="",I88&lt;=0,J88&lt;=0,K88&lt;=0,M88&lt;0),"Rever dados",IF(T88&gt;I88,"Excesso atribuído","OK")),IF(D88="Venda",IF(OR(C88="",E88="",F88="",I88&lt;=0,J88&lt;=0,K88&lt;=0,M88&lt;0),"Rever dados",IF(OR(N88="",O88&lt;=0,P88=""),"Associar lote",IF(O88&lt;&gt;I88,"Quantidade não repartida",IF(COUNTIF($A$6:$A$105,N88)=0,"Referência inválida",IF(COUNTIFS($A$6:$A$105,N88,$D$6:$D$105,"Compra")=0,"Referência inválida",IF(COUNTIFS($A$6:$A$105,N88,$D$6:$D$105,"Compra",$F$6:$F$105,F88)=0,"Ativo diferente",IF(SUMIFS($C$6:$C$105,$A$6:$A$105,N88)&gt;C88,"Data a rever",IF(O88&gt;SUMIFS($I$6:$I$105,$A$6:$A$105,N88),"Quantidade acima do lote","OK")))))))),"Tipo inválido")))</f>
        <v/>
      </c>
      <c r="W88" s="27">
        <f>IF(A88="","",IF(AND(D88="Venda",V88="OK",SUMIFS($O$6:$O$105,$N$6:$N$105,N88)&lt;=SUMIFS($I$6:$I$105,$A$6:$A$105,N88)),1,0))</f>
        <v/>
      </c>
      <c r="X88" s="28" t="n"/>
    </row>
    <row r="89" ht="30" customHeight="1">
      <c r="A89" s="29" t="n"/>
      <c r="B89" s="30" t="n"/>
      <c r="C89" s="31" t="n"/>
      <c r="D89" s="30" t="n"/>
      <c r="E89" s="30" t="n"/>
      <c r="F89" s="30" t="n"/>
      <c r="G89" s="30" t="n"/>
      <c r="H89" s="30" t="n"/>
      <c r="I89" s="32" t="n"/>
      <c r="J89" s="32" t="n"/>
      <c r="K89" s="32" t="n"/>
      <c r="L89" s="33">
        <f>IF(A89="","",IFERROR(I89*J89*K89,""))</f>
        <v/>
      </c>
      <c r="M89" s="34" t="n"/>
      <c r="N89" s="30" t="n"/>
      <c r="O89" s="32" t="n"/>
      <c r="P89" s="33">
        <f>IF(A89="","",IF(D89="Venda",IFERROR(O89*(SUMIFS($L$6:$L$105,$A$6:$A$105,N89)+SUMIFS($M$6:$M$105,$A$6:$A$105,N89))/SUMIFS($I$6:$I$105,$A$6:$A$105,N89),""),""))</f>
        <v/>
      </c>
      <c r="Q89" s="33">
        <f>IF(A89="","",IF(D89="Venda",IFERROR(L89-M89,""),""))</f>
        <v/>
      </c>
      <c r="R89" s="33">
        <f>IF(A89="","",IF(D89="Venda",IFERROR(Q89-P89,""),""))</f>
        <v/>
      </c>
      <c r="S89" s="35">
        <f>IF(A89="","",IF(D89="Venda",IFERROR(R89/P89,""),""))</f>
        <v/>
      </c>
      <c r="T89" s="36">
        <f>IF(A89="","",IF(D89="Compra",IFERROR(SUMIFS($O$6:$O$105,$N$6:$N$105,A89),""),""))</f>
        <v/>
      </c>
      <c r="U89" s="36">
        <f>IF(A89="","",IF(D89="Compra",IFERROR(I89-T89,""),""))</f>
        <v/>
      </c>
      <c r="V89" s="37">
        <f>IF(A89="","",IF(D89="Compra",IF(OR(C89="",E89="",F89="",I89&lt;=0,J89&lt;=0,K89&lt;=0,M89&lt;0),"Rever dados",IF(T89&gt;I89,"Excesso atribuído","OK")),IF(D89="Venda",IF(OR(C89="",E89="",F89="",I89&lt;=0,J89&lt;=0,K89&lt;=0,M89&lt;0),"Rever dados",IF(OR(N89="",O89&lt;=0,P89=""),"Associar lote",IF(O89&lt;&gt;I89,"Quantidade não repartida",IF(COUNTIF($A$6:$A$105,N89)=0,"Referência inválida",IF(COUNTIFS($A$6:$A$105,N89,$D$6:$D$105,"Compra")=0,"Referência inválida",IF(COUNTIFS($A$6:$A$105,N89,$D$6:$D$105,"Compra",$F$6:$F$105,F89)=0,"Ativo diferente",IF(SUMIFS($C$6:$C$105,$A$6:$A$105,N89)&gt;C89,"Data a rever",IF(O89&gt;SUMIFS($I$6:$I$105,$A$6:$A$105,N89),"Quantidade acima do lote","OK")))))))),"Tipo inválido")))</f>
        <v/>
      </c>
      <c r="W89" s="38">
        <f>IF(A89="","",IF(AND(D89="Venda",V89="OK",SUMIFS($O$6:$O$105,$N$6:$N$105,N89)&lt;=SUMIFS($I$6:$I$105,$A$6:$A$105,N89)),1,0))</f>
        <v/>
      </c>
      <c r="X89" s="39" t="n"/>
    </row>
    <row r="90" ht="30" customHeight="1">
      <c r="A90" s="18" t="n"/>
      <c r="B90" s="19" t="n"/>
      <c r="C90" s="20" t="n"/>
      <c r="D90" s="19" t="n"/>
      <c r="E90" s="19" t="n"/>
      <c r="F90" s="19" t="n"/>
      <c r="G90" s="19" t="n"/>
      <c r="H90" s="19" t="n"/>
      <c r="I90" s="21" t="n"/>
      <c r="J90" s="21" t="n"/>
      <c r="K90" s="21" t="n"/>
      <c r="L90" s="22">
        <f>IF(A90="","",IFERROR(I90*J90*K90,""))</f>
        <v/>
      </c>
      <c r="M90" s="23" t="n"/>
      <c r="N90" s="19" t="n"/>
      <c r="O90" s="21" t="n"/>
      <c r="P90" s="22">
        <f>IF(A90="","",IF(D90="Venda",IFERROR(O90*(SUMIFS($L$6:$L$105,$A$6:$A$105,N90)+SUMIFS($M$6:$M$105,$A$6:$A$105,N90))/SUMIFS($I$6:$I$105,$A$6:$A$105,N90),""),""))</f>
        <v/>
      </c>
      <c r="Q90" s="22">
        <f>IF(A90="","",IF(D90="Venda",IFERROR(L90-M90,""),""))</f>
        <v/>
      </c>
      <c r="R90" s="22">
        <f>IF(A90="","",IF(D90="Venda",IFERROR(Q90-P90,""),""))</f>
        <v/>
      </c>
      <c r="S90" s="24">
        <f>IF(A90="","",IF(D90="Venda",IFERROR(R90/P90,""),""))</f>
        <v/>
      </c>
      <c r="T90" s="25">
        <f>IF(A90="","",IF(D90="Compra",IFERROR(SUMIFS($O$6:$O$105,$N$6:$N$105,A90),""),""))</f>
        <v/>
      </c>
      <c r="U90" s="25">
        <f>IF(A90="","",IF(D90="Compra",IFERROR(I90-T90,""),""))</f>
        <v/>
      </c>
      <c r="V90" s="26">
        <f>IF(A90="","",IF(D90="Compra",IF(OR(C90="",E90="",F90="",I90&lt;=0,J90&lt;=0,K90&lt;=0,M90&lt;0),"Rever dados",IF(T90&gt;I90,"Excesso atribuído","OK")),IF(D90="Venda",IF(OR(C90="",E90="",F90="",I90&lt;=0,J90&lt;=0,K90&lt;=0,M90&lt;0),"Rever dados",IF(OR(N90="",O90&lt;=0,P90=""),"Associar lote",IF(O90&lt;&gt;I90,"Quantidade não repartida",IF(COUNTIF($A$6:$A$105,N90)=0,"Referência inválida",IF(COUNTIFS($A$6:$A$105,N90,$D$6:$D$105,"Compra")=0,"Referência inválida",IF(COUNTIFS($A$6:$A$105,N90,$D$6:$D$105,"Compra",$F$6:$F$105,F90)=0,"Ativo diferente",IF(SUMIFS($C$6:$C$105,$A$6:$A$105,N90)&gt;C90,"Data a rever",IF(O90&gt;SUMIFS($I$6:$I$105,$A$6:$A$105,N90),"Quantidade acima do lote","OK")))))))),"Tipo inválido")))</f>
        <v/>
      </c>
      <c r="W90" s="27">
        <f>IF(A90="","",IF(AND(D90="Venda",V90="OK",SUMIFS($O$6:$O$105,$N$6:$N$105,N90)&lt;=SUMIFS($I$6:$I$105,$A$6:$A$105,N90)),1,0))</f>
        <v/>
      </c>
      <c r="X90" s="28" t="n"/>
    </row>
    <row r="91" ht="30" customHeight="1">
      <c r="A91" s="29" t="n"/>
      <c r="B91" s="30" t="n"/>
      <c r="C91" s="31" t="n"/>
      <c r="D91" s="30" t="n"/>
      <c r="E91" s="30" t="n"/>
      <c r="F91" s="30" t="n"/>
      <c r="G91" s="30" t="n"/>
      <c r="H91" s="30" t="n"/>
      <c r="I91" s="32" t="n"/>
      <c r="J91" s="32" t="n"/>
      <c r="K91" s="32" t="n"/>
      <c r="L91" s="33">
        <f>IF(A91="","",IFERROR(I91*J91*K91,""))</f>
        <v/>
      </c>
      <c r="M91" s="34" t="n"/>
      <c r="N91" s="30" t="n"/>
      <c r="O91" s="32" t="n"/>
      <c r="P91" s="33">
        <f>IF(A91="","",IF(D91="Venda",IFERROR(O91*(SUMIFS($L$6:$L$105,$A$6:$A$105,N91)+SUMIFS($M$6:$M$105,$A$6:$A$105,N91))/SUMIFS($I$6:$I$105,$A$6:$A$105,N91),""),""))</f>
        <v/>
      </c>
      <c r="Q91" s="33">
        <f>IF(A91="","",IF(D91="Venda",IFERROR(L91-M91,""),""))</f>
        <v/>
      </c>
      <c r="R91" s="33">
        <f>IF(A91="","",IF(D91="Venda",IFERROR(Q91-P91,""),""))</f>
        <v/>
      </c>
      <c r="S91" s="35">
        <f>IF(A91="","",IF(D91="Venda",IFERROR(R91/P91,""),""))</f>
        <v/>
      </c>
      <c r="T91" s="36">
        <f>IF(A91="","",IF(D91="Compra",IFERROR(SUMIFS($O$6:$O$105,$N$6:$N$105,A91),""),""))</f>
        <v/>
      </c>
      <c r="U91" s="36">
        <f>IF(A91="","",IF(D91="Compra",IFERROR(I91-T91,""),""))</f>
        <v/>
      </c>
      <c r="V91" s="37">
        <f>IF(A91="","",IF(D91="Compra",IF(OR(C91="",E91="",F91="",I91&lt;=0,J91&lt;=0,K91&lt;=0,M91&lt;0),"Rever dados",IF(T91&gt;I91,"Excesso atribuído","OK")),IF(D91="Venda",IF(OR(C91="",E91="",F91="",I91&lt;=0,J91&lt;=0,K91&lt;=0,M91&lt;0),"Rever dados",IF(OR(N91="",O91&lt;=0,P91=""),"Associar lote",IF(O91&lt;&gt;I91,"Quantidade não repartida",IF(COUNTIF($A$6:$A$105,N91)=0,"Referência inválida",IF(COUNTIFS($A$6:$A$105,N91,$D$6:$D$105,"Compra")=0,"Referência inválida",IF(COUNTIFS($A$6:$A$105,N91,$D$6:$D$105,"Compra",$F$6:$F$105,F91)=0,"Ativo diferente",IF(SUMIFS($C$6:$C$105,$A$6:$A$105,N91)&gt;C91,"Data a rever",IF(O91&gt;SUMIFS($I$6:$I$105,$A$6:$A$105,N91),"Quantidade acima do lote","OK")))))))),"Tipo inválido")))</f>
        <v/>
      </c>
      <c r="W91" s="38">
        <f>IF(A91="","",IF(AND(D91="Venda",V91="OK",SUMIFS($O$6:$O$105,$N$6:$N$105,N91)&lt;=SUMIFS($I$6:$I$105,$A$6:$A$105,N91)),1,0))</f>
        <v/>
      </c>
      <c r="X91" s="39" t="n"/>
    </row>
    <row r="92" ht="30" customHeight="1">
      <c r="A92" s="18" t="n"/>
      <c r="B92" s="19" t="n"/>
      <c r="C92" s="20" t="n"/>
      <c r="D92" s="19" t="n"/>
      <c r="E92" s="19" t="n"/>
      <c r="F92" s="19" t="n"/>
      <c r="G92" s="19" t="n"/>
      <c r="H92" s="19" t="n"/>
      <c r="I92" s="21" t="n"/>
      <c r="J92" s="21" t="n"/>
      <c r="K92" s="21" t="n"/>
      <c r="L92" s="22">
        <f>IF(A92="","",IFERROR(I92*J92*K92,""))</f>
        <v/>
      </c>
      <c r="M92" s="23" t="n"/>
      <c r="N92" s="19" t="n"/>
      <c r="O92" s="21" t="n"/>
      <c r="P92" s="22">
        <f>IF(A92="","",IF(D92="Venda",IFERROR(O92*(SUMIFS($L$6:$L$105,$A$6:$A$105,N92)+SUMIFS($M$6:$M$105,$A$6:$A$105,N92))/SUMIFS($I$6:$I$105,$A$6:$A$105,N92),""),""))</f>
        <v/>
      </c>
      <c r="Q92" s="22">
        <f>IF(A92="","",IF(D92="Venda",IFERROR(L92-M92,""),""))</f>
        <v/>
      </c>
      <c r="R92" s="22">
        <f>IF(A92="","",IF(D92="Venda",IFERROR(Q92-P92,""),""))</f>
        <v/>
      </c>
      <c r="S92" s="24">
        <f>IF(A92="","",IF(D92="Venda",IFERROR(R92/P92,""),""))</f>
        <v/>
      </c>
      <c r="T92" s="25">
        <f>IF(A92="","",IF(D92="Compra",IFERROR(SUMIFS($O$6:$O$105,$N$6:$N$105,A92),""),""))</f>
        <v/>
      </c>
      <c r="U92" s="25">
        <f>IF(A92="","",IF(D92="Compra",IFERROR(I92-T92,""),""))</f>
        <v/>
      </c>
      <c r="V92" s="26">
        <f>IF(A92="","",IF(D92="Compra",IF(OR(C92="",E92="",F92="",I92&lt;=0,J92&lt;=0,K92&lt;=0,M92&lt;0),"Rever dados",IF(T92&gt;I92,"Excesso atribuído","OK")),IF(D92="Venda",IF(OR(C92="",E92="",F92="",I92&lt;=0,J92&lt;=0,K92&lt;=0,M92&lt;0),"Rever dados",IF(OR(N92="",O92&lt;=0,P92=""),"Associar lote",IF(O92&lt;&gt;I92,"Quantidade não repartida",IF(COUNTIF($A$6:$A$105,N92)=0,"Referência inválida",IF(COUNTIFS($A$6:$A$105,N92,$D$6:$D$105,"Compra")=0,"Referência inválida",IF(COUNTIFS($A$6:$A$105,N92,$D$6:$D$105,"Compra",$F$6:$F$105,F92)=0,"Ativo diferente",IF(SUMIFS($C$6:$C$105,$A$6:$A$105,N92)&gt;C92,"Data a rever",IF(O92&gt;SUMIFS($I$6:$I$105,$A$6:$A$105,N92),"Quantidade acima do lote","OK")))))))),"Tipo inválido")))</f>
        <v/>
      </c>
      <c r="W92" s="27">
        <f>IF(A92="","",IF(AND(D92="Venda",V92="OK",SUMIFS($O$6:$O$105,$N$6:$N$105,N92)&lt;=SUMIFS($I$6:$I$105,$A$6:$A$105,N92)),1,0))</f>
        <v/>
      </c>
      <c r="X92" s="28" t="n"/>
    </row>
    <row r="93" ht="30" customHeight="1">
      <c r="A93" s="29" t="n"/>
      <c r="B93" s="30" t="n"/>
      <c r="C93" s="31" t="n"/>
      <c r="D93" s="30" t="n"/>
      <c r="E93" s="30" t="n"/>
      <c r="F93" s="30" t="n"/>
      <c r="G93" s="30" t="n"/>
      <c r="H93" s="30" t="n"/>
      <c r="I93" s="32" t="n"/>
      <c r="J93" s="32" t="n"/>
      <c r="K93" s="32" t="n"/>
      <c r="L93" s="33">
        <f>IF(A93="","",IFERROR(I93*J93*K93,""))</f>
        <v/>
      </c>
      <c r="M93" s="34" t="n"/>
      <c r="N93" s="30" t="n"/>
      <c r="O93" s="32" t="n"/>
      <c r="P93" s="33">
        <f>IF(A93="","",IF(D93="Venda",IFERROR(O93*(SUMIFS($L$6:$L$105,$A$6:$A$105,N93)+SUMIFS($M$6:$M$105,$A$6:$A$105,N93))/SUMIFS($I$6:$I$105,$A$6:$A$105,N93),""),""))</f>
        <v/>
      </c>
      <c r="Q93" s="33">
        <f>IF(A93="","",IF(D93="Venda",IFERROR(L93-M93,""),""))</f>
        <v/>
      </c>
      <c r="R93" s="33">
        <f>IF(A93="","",IF(D93="Venda",IFERROR(Q93-P93,""),""))</f>
        <v/>
      </c>
      <c r="S93" s="35">
        <f>IF(A93="","",IF(D93="Venda",IFERROR(R93/P93,""),""))</f>
        <v/>
      </c>
      <c r="T93" s="36">
        <f>IF(A93="","",IF(D93="Compra",IFERROR(SUMIFS($O$6:$O$105,$N$6:$N$105,A93),""),""))</f>
        <v/>
      </c>
      <c r="U93" s="36">
        <f>IF(A93="","",IF(D93="Compra",IFERROR(I93-T93,""),""))</f>
        <v/>
      </c>
      <c r="V93" s="37">
        <f>IF(A93="","",IF(D93="Compra",IF(OR(C93="",E93="",F93="",I93&lt;=0,J93&lt;=0,K93&lt;=0,M93&lt;0),"Rever dados",IF(T93&gt;I93,"Excesso atribuído","OK")),IF(D93="Venda",IF(OR(C93="",E93="",F93="",I93&lt;=0,J93&lt;=0,K93&lt;=0,M93&lt;0),"Rever dados",IF(OR(N93="",O93&lt;=0,P93=""),"Associar lote",IF(O93&lt;&gt;I93,"Quantidade não repartida",IF(COUNTIF($A$6:$A$105,N93)=0,"Referência inválida",IF(COUNTIFS($A$6:$A$105,N93,$D$6:$D$105,"Compra")=0,"Referência inválida",IF(COUNTIFS($A$6:$A$105,N93,$D$6:$D$105,"Compra",$F$6:$F$105,F93)=0,"Ativo diferente",IF(SUMIFS($C$6:$C$105,$A$6:$A$105,N93)&gt;C93,"Data a rever",IF(O93&gt;SUMIFS($I$6:$I$105,$A$6:$A$105,N93),"Quantidade acima do lote","OK")))))))),"Tipo inválido")))</f>
        <v/>
      </c>
      <c r="W93" s="38">
        <f>IF(A93="","",IF(AND(D93="Venda",V93="OK",SUMIFS($O$6:$O$105,$N$6:$N$105,N93)&lt;=SUMIFS($I$6:$I$105,$A$6:$A$105,N93)),1,0))</f>
        <v/>
      </c>
      <c r="X93" s="39" t="n"/>
    </row>
    <row r="94" ht="30" customHeight="1">
      <c r="A94" s="18" t="n"/>
      <c r="B94" s="19" t="n"/>
      <c r="C94" s="20" t="n"/>
      <c r="D94" s="19" t="n"/>
      <c r="E94" s="19" t="n"/>
      <c r="F94" s="19" t="n"/>
      <c r="G94" s="19" t="n"/>
      <c r="H94" s="19" t="n"/>
      <c r="I94" s="21" t="n"/>
      <c r="J94" s="21" t="n"/>
      <c r="K94" s="21" t="n"/>
      <c r="L94" s="22">
        <f>IF(A94="","",IFERROR(I94*J94*K94,""))</f>
        <v/>
      </c>
      <c r="M94" s="23" t="n"/>
      <c r="N94" s="19" t="n"/>
      <c r="O94" s="21" t="n"/>
      <c r="P94" s="22">
        <f>IF(A94="","",IF(D94="Venda",IFERROR(O94*(SUMIFS($L$6:$L$105,$A$6:$A$105,N94)+SUMIFS($M$6:$M$105,$A$6:$A$105,N94))/SUMIFS($I$6:$I$105,$A$6:$A$105,N94),""),""))</f>
        <v/>
      </c>
      <c r="Q94" s="22">
        <f>IF(A94="","",IF(D94="Venda",IFERROR(L94-M94,""),""))</f>
        <v/>
      </c>
      <c r="R94" s="22">
        <f>IF(A94="","",IF(D94="Venda",IFERROR(Q94-P94,""),""))</f>
        <v/>
      </c>
      <c r="S94" s="24">
        <f>IF(A94="","",IF(D94="Venda",IFERROR(R94/P94,""),""))</f>
        <v/>
      </c>
      <c r="T94" s="25">
        <f>IF(A94="","",IF(D94="Compra",IFERROR(SUMIFS($O$6:$O$105,$N$6:$N$105,A94),""),""))</f>
        <v/>
      </c>
      <c r="U94" s="25">
        <f>IF(A94="","",IF(D94="Compra",IFERROR(I94-T94,""),""))</f>
        <v/>
      </c>
      <c r="V94" s="26">
        <f>IF(A94="","",IF(D94="Compra",IF(OR(C94="",E94="",F94="",I94&lt;=0,J94&lt;=0,K94&lt;=0,M94&lt;0),"Rever dados",IF(T94&gt;I94,"Excesso atribuído","OK")),IF(D94="Venda",IF(OR(C94="",E94="",F94="",I94&lt;=0,J94&lt;=0,K94&lt;=0,M94&lt;0),"Rever dados",IF(OR(N94="",O94&lt;=0,P94=""),"Associar lote",IF(O94&lt;&gt;I94,"Quantidade não repartida",IF(COUNTIF($A$6:$A$105,N94)=0,"Referência inválida",IF(COUNTIFS($A$6:$A$105,N94,$D$6:$D$105,"Compra")=0,"Referência inválida",IF(COUNTIFS($A$6:$A$105,N94,$D$6:$D$105,"Compra",$F$6:$F$105,F94)=0,"Ativo diferente",IF(SUMIFS($C$6:$C$105,$A$6:$A$105,N94)&gt;C94,"Data a rever",IF(O94&gt;SUMIFS($I$6:$I$105,$A$6:$A$105,N94),"Quantidade acima do lote","OK")))))))),"Tipo inválido")))</f>
        <v/>
      </c>
      <c r="W94" s="27">
        <f>IF(A94="","",IF(AND(D94="Venda",V94="OK",SUMIFS($O$6:$O$105,$N$6:$N$105,N94)&lt;=SUMIFS($I$6:$I$105,$A$6:$A$105,N94)),1,0))</f>
        <v/>
      </c>
      <c r="X94" s="28" t="n"/>
    </row>
    <row r="95" ht="30" customHeight="1">
      <c r="A95" s="29" t="n"/>
      <c r="B95" s="30" t="n"/>
      <c r="C95" s="31" t="n"/>
      <c r="D95" s="30" t="n"/>
      <c r="E95" s="30" t="n"/>
      <c r="F95" s="30" t="n"/>
      <c r="G95" s="30" t="n"/>
      <c r="H95" s="30" t="n"/>
      <c r="I95" s="32" t="n"/>
      <c r="J95" s="32" t="n"/>
      <c r="K95" s="32" t="n"/>
      <c r="L95" s="33">
        <f>IF(A95="","",IFERROR(I95*J95*K95,""))</f>
        <v/>
      </c>
      <c r="M95" s="34" t="n"/>
      <c r="N95" s="30" t="n"/>
      <c r="O95" s="32" t="n"/>
      <c r="P95" s="33">
        <f>IF(A95="","",IF(D95="Venda",IFERROR(O95*(SUMIFS($L$6:$L$105,$A$6:$A$105,N95)+SUMIFS($M$6:$M$105,$A$6:$A$105,N95))/SUMIFS($I$6:$I$105,$A$6:$A$105,N95),""),""))</f>
        <v/>
      </c>
      <c r="Q95" s="33">
        <f>IF(A95="","",IF(D95="Venda",IFERROR(L95-M95,""),""))</f>
        <v/>
      </c>
      <c r="R95" s="33">
        <f>IF(A95="","",IF(D95="Venda",IFERROR(Q95-P95,""),""))</f>
        <v/>
      </c>
      <c r="S95" s="35">
        <f>IF(A95="","",IF(D95="Venda",IFERROR(R95/P95,""),""))</f>
        <v/>
      </c>
      <c r="T95" s="36">
        <f>IF(A95="","",IF(D95="Compra",IFERROR(SUMIFS($O$6:$O$105,$N$6:$N$105,A95),""),""))</f>
        <v/>
      </c>
      <c r="U95" s="36">
        <f>IF(A95="","",IF(D95="Compra",IFERROR(I95-T95,""),""))</f>
        <v/>
      </c>
      <c r="V95" s="37">
        <f>IF(A95="","",IF(D95="Compra",IF(OR(C95="",E95="",F95="",I95&lt;=0,J95&lt;=0,K95&lt;=0,M95&lt;0),"Rever dados",IF(T95&gt;I95,"Excesso atribuído","OK")),IF(D95="Venda",IF(OR(C95="",E95="",F95="",I95&lt;=0,J95&lt;=0,K95&lt;=0,M95&lt;0),"Rever dados",IF(OR(N95="",O95&lt;=0,P95=""),"Associar lote",IF(O95&lt;&gt;I95,"Quantidade não repartida",IF(COUNTIF($A$6:$A$105,N95)=0,"Referência inválida",IF(COUNTIFS($A$6:$A$105,N95,$D$6:$D$105,"Compra")=0,"Referência inválida",IF(COUNTIFS($A$6:$A$105,N95,$D$6:$D$105,"Compra",$F$6:$F$105,F95)=0,"Ativo diferente",IF(SUMIFS($C$6:$C$105,$A$6:$A$105,N95)&gt;C95,"Data a rever",IF(O95&gt;SUMIFS($I$6:$I$105,$A$6:$A$105,N95),"Quantidade acima do lote","OK")))))))),"Tipo inválido")))</f>
        <v/>
      </c>
      <c r="W95" s="38">
        <f>IF(A95="","",IF(AND(D95="Venda",V95="OK",SUMIFS($O$6:$O$105,$N$6:$N$105,N95)&lt;=SUMIFS($I$6:$I$105,$A$6:$A$105,N95)),1,0))</f>
        <v/>
      </c>
      <c r="X95" s="39" t="n"/>
    </row>
    <row r="96" ht="30" customHeight="1">
      <c r="A96" s="18" t="n"/>
      <c r="B96" s="19" t="n"/>
      <c r="C96" s="20" t="n"/>
      <c r="D96" s="19" t="n"/>
      <c r="E96" s="19" t="n"/>
      <c r="F96" s="19" t="n"/>
      <c r="G96" s="19" t="n"/>
      <c r="H96" s="19" t="n"/>
      <c r="I96" s="21" t="n"/>
      <c r="J96" s="21" t="n"/>
      <c r="K96" s="21" t="n"/>
      <c r="L96" s="22">
        <f>IF(A96="","",IFERROR(I96*J96*K96,""))</f>
        <v/>
      </c>
      <c r="M96" s="23" t="n"/>
      <c r="N96" s="19" t="n"/>
      <c r="O96" s="21" t="n"/>
      <c r="P96" s="22">
        <f>IF(A96="","",IF(D96="Venda",IFERROR(O96*(SUMIFS($L$6:$L$105,$A$6:$A$105,N96)+SUMIFS($M$6:$M$105,$A$6:$A$105,N96))/SUMIFS($I$6:$I$105,$A$6:$A$105,N96),""),""))</f>
        <v/>
      </c>
      <c r="Q96" s="22">
        <f>IF(A96="","",IF(D96="Venda",IFERROR(L96-M96,""),""))</f>
        <v/>
      </c>
      <c r="R96" s="22">
        <f>IF(A96="","",IF(D96="Venda",IFERROR(Q96-P96,""),""))</f>
        <v/>
      </c>
      <c r="S96" s="24">
        <f>IF(A96="","",IF(D96="Venda",IFERROR(R96/P96,""),""))</f>
        <v/>
      </c>
      <c r="T96" s="25">
        <f>IF(A96="","",IF(D96="Compra",IFERROR(SUMIFS($O$6:$O$105,$N$6:$N$105,A96),""),""))</f>
        <v/>
      </c>
      <c r="U96" s="25">
        <f>IF(A96="","",IF(D96="Compra",IFERROR(I96-T96,""),""))</f>
        <v/>
      </c>
      <c r="V96" s="26">
        <f>IF(A96="","",IF(D96="Compra",IF(OR(C96="",E96="",F96="",I96&lt;=0,J96&lt;=0,K96&lt;=0,M96&lt;0),"Rever dados",IF(T96&gt;I96,"Excesso atribuído","OK")),IF(D96="Venda",IF(OR(C96="",E96="",F96="",I96&lt;=0,J96&lt;=0,K96&lt;=0,M96&lt;0),"Rever dados",IF(OR(N96="",O96&lt;=0,P96=""),"Associar lote",IF(O96&lt;&gt;I96,"Quantidade não repartida",IF(COUNTIF($A$6:$A$105,N96)=0,"Referência inválida",IF(COUNTIFS($A$6:$A$105,N96,$D$6:$D$105,"Compra")=0,"Referência inválida",IF(COUNTIFS($A$6:$A$105,N96,$D$6:$D$105,"Compra",$F$6:$F$105,F96)=0,"Ativo diferente",IF(SUMIFS($C$6:$C$105,$A$6:$A$105,N96)&gt;C96,"Data a rever",IF(O96&gt;SUMIFS($I$6:$I$105,$A$6:$A$105,N96),"Quantidade acima do lote","OK")))))))),"Tipo inválido")))</f>
        <v/>
      </c>
      <c r="W96" s="27">
        <f>IF(A96="","",IF(AND(D96="Venda",V96="OK",SUMIFS($O$6:$O$105,$N$6:$N$105,N96)&lt;=SUMIFS($I$6:$I$105,$A$6:$A$105,N96)),1,0))</f>
        <v/>
      </c>
      <c r="X96" s="28" t="n"/>
    </row>
    <row r="97" ht="30" customHeight="1">
      <c r="A97" s="29" t="n"/>
      <c r="B97" s="30" t="n"/>
      <c r="C97" s="31" t="n"/>
      <c r="D97" s="30" t="n"/>
      <c r="E97" s="30" t="n"/>
      <c r="F97" s="30" t="n"/>
      <c r="G97" s="30" t="n"/>
      <c r="H97" s="30" t="n"/>
      <c r="I97" s="32" t="n"/>
      <c r="J97" s="32" t="n"/>
      <c r="K97" s="32" t="n"/>
      <c r="L97" s="33">
        <f>IF(A97="","",IFERROR(I97*J97*K97,""))</f>
        <v/>
      </c>
      <c r="M97" s="34" t="n"/>
      <c r="N97" s="30" t="n"/>
      <c r="O97" s="32" t="n"/>
      <c r="P97" s="33">
        <f>IF(A97="","",IF(D97="Venda",IFERROR(O97*(SUMIFS($L$6:$L$105,$A$6:$A$105,N97)+SUMIFS($M$6:$M$105,$A$6:$A$105,N97))/SUMIFS($I$6:$I$105,$A$6:$A$105,N97),""),""))</f>
        <v/>
      </c>
      <c r="Q97" s="33">
        <f>IF(A97="","",IF(D97="Venda",IFERROR(L97-M97,""),""))</f>
        <v/>
      </c>
      <c r="R97" s="33">
        <f>IF(A97="","",IF(D97="Venda",IFERROR(Q97-P97,""),""))</f>
        <v/>
      </c>
      <c r="S97" s="35">
        <f>IF(A97="","",IF(D97="Venda",IFERROR(R97/P97,""),""))</f>
        <v/>
      </c>
      <c r="T97" s="36">
        <f>IF(A97="","",IF(D97="Compra",IFERROR(SUMIFS($O$6:$O$105,$N$6:$N$105,A97),""),""))</f>
        <v/>
      </c>
      <c r="U97" s="36">
        <f>IF(A97="","",IF(D97="Compra",IFERROR(I97-T97,""),""))</f>
        <v/>
      </c>
      <c r="V97" s="37">
        <f>IF(A97="","",IF(D97="Compra",IF(OR(C97="",E97="",F97="",I97&lt;=0,J97&lt;=0,K97&lt;=0,M97&lt;0),"Rever dados",IF(T97&gt;I97,"Excesso atribuído","OK")),IF(D97="Venda",IF(OR(C97="",E97="",F97="",I97&lt;=0,J97&lt;=0,K97&lt;=0,M97&lt;0),"Rever dados",IF(OR(N97="",O97&lt;=0,P97=""),"Associar lote",IF(O97&lt;&gt;I97,"Quantidade não repartida",IF(COUNTIF($A$6:$A$105,N97)=0,"Referência inválida",IF(COUNTIFS($A$6:$A$105,N97,$D$6:$D$105,"Compra")=0,"Referência inválida",IF(COUNTIFS($A$6:$A$105,N97,$D$6:$D$105,"Compra",$F$6:$F$105,F97)=0,"Ativo diferente",IF(SUMIFS($C$6:$C$105,$A$6:$A$105,N97)&gt;C97,"Data a rever",IF(O97&gt;SUMIFS($I$6:$I$105,$A$6:$A$105,N97),"Quantidade acima do lote","OK")))))))),"Tipo inválido")))</f>
        <v/>
      </c>
      <c r="W97" s="38">
        <f>IF(A97="","",IF(AND(D97="Venda",V97="OK",SUMIFS($O$6:$O$105,$N$6:$N$105,N97)&lt;=SUMIFS($I$6:$I$105,$A$6:$A$105,N97)),1,0))</f>
        <v/>
      </c>
      <c r="X97" s="39" t="n"/>
    </row>
    <row r="98" ht="30" customHeight="1">
      <c r="A98" s="18" t="n"/>
      <c r="B98" s="19" t="n"/>
      <c r="C98" s="20" t="n"/>
      <c r="D98" s="19" t="n"/>
      <c r="E98" s="19" t="n"/>
      <c r="F98" s="19" t="n"/>
      <c r="G98" s="19" t="n"/>
      <c r="H98" s="19" t="n"/>
      <c r="I98" s="21" t="n"/>
      <c r="J98" s="21" t="n"/>
      <c r="K98" s="21" t="n"/>
      <c r="L98" s="22">
        <f>IF(A98="","",IFERROR(I98*J98*K98,""))</f>
        <v/>
      </c>
      <c r="M98" s="23" t="n"/>
      <c r="N98" s="19" t="n"/>
      <c r="O98" s="21" t="n"/>
      <c r="P98" s="22">
        <f>IF(A98="","",IF(D98="Venda",IFERROR(O98*(SUMIFS($L$6:$L$105,$A$6:$A$105,N98)+SUMIFS($M$6:$M$105,$A$6:$A$105,N98))/SUMIFS($I$6:$I$105,$A$6:$A$105,N98),""),""))</f>
        <v/>
      </c>
      <c r="Q98" s="22">
        <f>IF(A98="","",IF(D98="Venda",IFERROR(L98-M98,""),""))</f>
        <v/>
      </c>
      <c r="R98" s="22">
        <f>IF(A98="","",IF(D98="Venda",IFERROR(Q98-P98,""),""))</f>
        <v/>
      </c>
      <c r="S98" s="24">
        <f>IF(A98="","",IF(D98="Venda",IFERROR(R98/P98,""),""))</f>
        <v/>
      </c>
      <c r="T98" s="25">
        <f>IF(A98="","",IF(D98="Compra",IFERROR(SUMIFS($O$6:$O$105,$N$6:$N$105,A98),""),""))</f>
        <v/>
      </c>
      <c r="U98" s="25">
        <f>IF(A98="","",IF(D98="Compra",IFERROR(I98-T98,""),""))</f>
        <v/>
      </c>
      <c r="V98" s="26">
        <f>IF(A98="","",IF(D98="Compra",IF(OR(C98="",E98="",F98="",I98&lt;=0,J98&lt;=0,K98&lt;=0,M98&lt;0),"Rever dados",IF(T98&gt;I98,"Excesso atribuído","OK")),IF(D98="Venda",IF(OR(C98="",E98="",F98="",I98&lt;=0,J98&lt;=0,K98&lt;=0,M98&lt;0),"Rever dados",IF(OR(N98="",O98&lt;=0,P98=""),"Associar lote",IF(O98&lt;&gt;I98,"Quantidade não repartida",IF(COUNTIF($A$6:$A$105,N98)=0,"Referência inválida",IF(COUNTIFS($A$6:$A$105,N98,$D$6:$D$105,"Compra")=0,"Referência inválida",IF(COUNTIFS($A$6:$A$105,N98,$D$6:$D$105,"Compra",$F$6:$F$105,F98)=0,"Ativo diferente",IF(SUMIFS($C$6:$C$105,$A$6:$A$105,N98)&gt;C98,"Data a rever",IF(O98&gt;SUMIFS($I$6:$I$105,$A$6:$A$105,N98),"Quantidade acima do lote","OK")))))))),"Tipo inválido")))</f>
        <v/>
      </c>
      <c r="W98" s="27">
        <f>IF(A98="","",IF(AND(D98="Venda",V98="OK",SUMIFS($O$6:$O$105,$N$6:$N$105,N98)&lt;=SUMIFS($I$6:$I$105,$A$6:$A$105,N98)),1,0))</f>
        <v/>
      </c>
      <c r="X98" s="28" t="n"/>
    </row>
    <row r="99" ht="30" customHeight="1">
      <c r="A99" s="29" t="n"/>
      <c r="B99" s="30" t="n"/>
      <c r="C99" s="31" t="n"/>
      <c r="D99" s="30" t="n"/>
      <c r="E99" s="30" t="n"/>
      <c r="F99" s="30" t="n"/>
      <c r="G99" s="30" t="n"/>
      <c r="H99" s="30" t="n"/>
      <c r="I99" s="32" t="n"/>
      <c r="J99" s="32" t="n"/>
      <c r="K99" s="32" t="n"/>
      <c r="L99" s="33">
        <f>IF(A99="","",IFERROR(I99*J99*K99,""))</f>
        <v/>
      </c>
      <c r="M99" s="34" t="n"/>
      <c r="N99" s="30" t="n"/>
      <c r="O99" s="32" t="n"/>
      <c r="P99" s="33">
        <f>IF(A99="","",IF(D99="Venda",IFERROR(O99*(SUMIFS($L$6:$L$105,$A$6:$A$105,N99)+SUMIFS($M$6:$M$105,$A$6:$A$105,N99))/SUMIFS($I$6:$I$105,$A$6:$A$105,N99),""),""))</f>
        <v/>
      </c>
      <c r="Q99" s="33">
        <f>IF(A99="","",IF(D99="Venda",IFERROR(L99-M99,""),""))</f>
        <v/>
      </c>
      <c r="R99" s="33">
        <f>IF(A99="","",IF(D99="Venda",IFERROR(Q99-P99,""),""))</f>
        <v/>
      </c>
      <c r="S99" s="35">
        <f>IF(A99="","",IF(D99="Venda",IFERROR(R99/P99,""),""))</f>
        <v/>
      </c>
      <c r="T99" s="36">
        <f>IF(A99="","",IF(D99="Compra",IFERROR(SUMIFS($O$6:$O$105,$N$6:$N$105,A99),""),""))</f>
        <v/>
      </c>
      <c r="U99" s="36">
        <f>IF(A99="","",IF(D99="Compra",IFERROR(I99-T99,""),""))</f>
        <v/>
      </c>
      <c r="V99" s="37">
        <f>IF(A99="","",IF(D99="Compra",IF(OR(C99="",E99="",F99="",I99&lt;=0,J99&lt;=0,K99&lt;=0,M99&lt;0),"Rever dados",IF(T99&gt;I99,"Excesso atribuído","OK")),IF(D99="Venda",IF(OR(C99="",E99="",F99="",I99&lt;=0,J99&lt;=0,K99&lt;=0,M99&lt;0),"Rever dados",IF(OR(N99="",O99&lt;=0,P99=""),"Associar lote",IF(O99&lt;&gt;I99,"Quantidade não repartida",IF(COUNTIF($A$6:$A$105,N99)=0,"Referência inválida",IF(COUNTIFS($A$6:$A$105,N99,$D$6:$D$105,"Compra")=0,"Referência inválida",IF(COUNTIFS($A$6:$A$105,N99,$D$6:$D$105,"Compra",$F$6:$F$105,F99)=0,"Ativo diferente",IF(SUMIFS($C$6:$C$105,$A$6:$A$105,N99)&gt;C99,"Data a rever",IF(O99&gt;SUMIFS($I$6:$I$105,$A$6:$A$105,N99),"Quantidade acima do lote","OK")))))))),"Tipo inválido")))</f>
        <v/>
      </c>
      <c r="W99" s="38">
        <f>IF(A99="","",IF(AND(D99="Venda",V99="OK",SUMIFS($O$6:$O$105,$N$6:$N$105,N99)&lt;=SUMIFS($I$6:$I$105,$A$6:$A$105,N99)),1,0))</f>
        <v/>
      </c>
      <c r="X99" s="39" t="n"/>
    </row>
    <row r="100" ht="30" customHeight="1">
      <c r="A100" s="18" t="n"/>
      <c r="B100" s="19" t="n"/>
      <c r="C100" s="20" t="n"/>
      <c r="D100" s="19" t="n"/>
      <c r="E100" s="19" t="n"/>
      <c r="F100" s="19" t="n"/>
      <c r="G100" s="19" t="n"/>
      <c r="H100" s="19" t="n"/>
      <c r="I100" s="21" t="n"/>
      <c r="J100" s="21" t="n"/>
      <c r="K100" s="21" t="n"/>
      <c r="L100" s="22">
        <f>IF(A100="","",IFERROR(I100*J100*K100,""))</f>
        <v/>
      </c>
      <c r="M100" s="23" t="n"/>
      <c r="N100" s="19" t="n"/>
      <c r="O100" s="21" t="n"/>
      <c r="P100" s="22">
        <f>IF(A100="","",IF(D100="Venda",IFERROR(O100*(SUMIFS($L$6:$L$105,$A$6:$A$105,N100)+SUMIFS($M$6:$M$105,$A$6:$A$105,N100))/SUMIFS($I$6:$I$105,$A$6:$A$105,N100),""),""))</f>
        <v/>
      </c>
      <c r="Q100" s="22">
        <f>IF(A100="","",IF(D100="Venda",IFERROR(L100-M100,""),""))</f>
        <v/>
      </c>
      <c r="R100" s="22">
        <f>IF(A100="","",IF(D100="Venda",IFERROR(Q100-P100,""),""))</f>
        <v/>
      </c>
      <c r="S100" s="24">
        <f>IF(A100="","",IF(D100="Venda",IFERROR(R100/P100,""),""))</f>
        <v/>
      </c>
      <c r="T100" s="25">
        <f>IF(A100="","",IF(D100="Compra",IFERROR(SUMIFS($O$6:$O$105,$N$6:$N$105,A100),""),""))</f>
        <v/>
      </c>
      <c r="U100" s="25">
        <f>IF(A100="","",IF(D100="Compra",IFERROR(I100-T100,""),""))</f>
        <v/>
      </c>
      <c r="V100" s="26">
        <f>IF(A100="","",IF(D100="Compra",IF(OR(C100="",E100="",F100="",I100&lt;=0,J100&lt;=0,K100&lt;=0,M100&lt;0),"Rever dados",IF(T100&gt;I100,"Excesso atribuído","OK")),IF(D100="Venda",IF(OR(C100="",E100="",F100="",I100&lt;=0,J100&lt;=0,K100&lt;=0,M100&lt;0),"Rever dados",IF(OR(N100="",O100&lt;=0,P100=""),"Associar lote",IF(O100&lt;&gt;I100,"Quantidade não repartida",IF(COUNTIF($A$6:$A$105,N100)=0,"Referência inválida",IF(COUNTIFS($A$6:$A$105,N100,$D$6:$D$105,"Compra")=0,"Referência inválida",IF(COUNTIFS($A$6:$A$105,N100,$D$6:$D$105,"Compra",$F$6:$F$105,F100)=0,"Ativo diferente",IF(SUMIFS($C$6:$C$105,$A$6:$A$105,N100)&gt;C100,"Data a rever",IF(O100&gt;SUMIFS($I$6:$I$105,$A$6:$A$105,N100),"Quantidade acima do lote","OK")))))))),"Tipo inválido")))</f>
        <v/>
      </c>
      <c r="W100" s="27">
        <f>IF(A100="","",IF(AND(D100="Venda",V100="OK",SUMIFS($O$6:$O$105,$N$6:$N$105,N100)&lt;=SUMIFS($I$6:$I$105,$A$6:$A$105,N100)),1,0))</f>
        <v/>
      </c>
      <c r="X100" s="28" t="n"/>
    </row>
    <row r="101" ht="30" customHeight="1">
      <c r="A101" s="29" t="n"/>
      <c r="B101" s="30" t="n"/>
      <c r="C101" s="31" t="n"/>
      <c r="D101" s="30" t="n"/>
      <c r="E101" s="30" t="n"/>
      <c r="F101" s="30" t="n"/>
      <c r="G101" s="30" t="n"/>
      <c r="H101" s="30" t="n"/>
      <c r="I101" s="32" t="n"/>
      <c r="J101" s="32" t="n"/>
      <c r="K101" s="32" t="n"/>
      <c r="L101" s="33">
        <f>IF(A101="","",IFERROR(I101*J101*K101,""))</f>
        <v/>
      </c>
      <c r="M101" s="34" t="n"/>
      <c r="N101" s="30" t="n"/>
      <c r="O101" s="32" t="n"/>
      <c r="P101" s="33">
        <f>IF(A101="","",IF(D101="Venda",IFERROR(O101*(SUMIFS($L$6:$L$105,$A$6:$A$105,N101)+SUMIFS($M$6:$M$105,$A$6:$A$105,N101))/SUMIFS($I$6:$I$105,$A$6:$A$105,N101),""),""))</f>
        <v/>
      </c>
      <c r="Q101" s="33">
        <f>IF(A101="","",IF(D101="Venda",IFERROR(L101-M101,""),""))</f>
        <v/>
      </c>
      <c r="R101" s="33">
        <f>IF(A101="","",IF(D101="Venda",IFERROR(Q101-P101,""),""))</f>
        <v/>
      </c>
      <c r="S101" s="35">
        <f>IF(A101="","",IF(D101="Venda",IFERROR(R101/P101,""),""))</f>
        <v/>
      </c>
      <c r="T101" s="36">
        <f>IF(A101="","",IF(D101="Compra",IFERROR(SUMIFS($O$6:$O$105,$N$6:$N$105,A101),""),""))</f>
        <v/>
      </c>
      <c r="U101" s="36">
        <f>IF(A101="","",IF(D101="Compra",IFERROR(I101-T101,""),""))</f>
        <v/>
      </c>
      <c r="V101" s="37">
        <f>IF(A101="","",IF(D101="Compra",IF(OR(C101="",E101="",F101="",I101&lt;=0,J101&lt;=0,K101&lt;=0,M101&lt;0),"Rever dados",IF(T101&gt;I101,"Excesso atribuído","OK")),IF(D101="Venda",IF(OR(C101="",E101="",F101="",I101&lt;=0,J101&lt;=0,K101&lt;=0,M101&lt;0),"Rever dados",IF(OR(N101="",O101&lt;=0,P101=""),"Associar lote",IF(O101&lt;&gt;I101,"Quantidade não repartida",IF(COUNTIF($A$6:$A$105,N101)=0,"Referência inválida",IF(COUNTIFS($A$6:$A$105,N101,$D$6:$D$105,"Compra")=0,"Referência inválida",IF(COUNTIFS($A$6:$A$105,N101,$D$6:$D$105,"Compra",$F$6:$F$105,F101)=0,"Ativo diferente",IF(SUMIFS($C$6:$C$105,$A$6:$A$105,N101)&gt;C101,"Data a rever",IF(O101&gt;SUMIFS($I$6:$I$105,$A$6:$A$105,N101),"Quantidade acima do lote","OK")))))))),"Tipo inválido")))</f>
        <v/>
      </c>
      <c r="W101" s="38">
        <f>IF(A101="","",IF(AND(D101="Venda",V101="OK",SUMIFS($O$6:$O$105,$N$6:$N$105,N101)&lt;=SUMIFS($I$6:$I$105,$A$6:$A$105,N101)),1,0))</f>
        <v/>
      </c>
      <c r="X101" s="39" t="n"/>
    </row>
    <row r="102" ht="30" customHeight="1">
      <c r="A102" s="18" t="n"/>
      <c r="B102" s="19" t="n"/>
      <c r="C102" s="20" t="n"/>
      <c r="D102" s="19" t="n"/>
      <c r="E102" s="19" t="n"/>
      <c r="F102" s="19" t="n"/>
      <c r="G102" s="19" t="n"/>
      <c r="H102" s="19" t="n"/>
      <c r="I102" s="21" t="n"/>
      <c r="J102" s="21" t="n"/>
      <c r="K102" s="21" t="n"/>
      <c r="L102" s="22">
        <f>IF(A102="","",IFERROR(I102*J102*K102,""))</f>
        <v/>
      </c>
      <c r="M102" s="23" t="n"/>
      <c r="N102" s="19" t="n"/>
      <c r="O102" s="21" t="n"/>
      <c r="P102" s="22">
        <f>IF(A102="","",IF(D102="Venda",IFERROR(O102*(SUMIFS($L$6:$L$105,$A$6:$A$105,N102)+SUMIFS($M$6:$M$105,$A$6:$A$105,N102))/SUMIFS($I$6:$I$105,$A$6:$A$105,N102),""),""))</f>
        <v/>
      </c>
      <c r="Q102" s="22">
        <f>IF(A102="","",IF(D102="Venda",IFERROR(L102-M102,""),""))</f>
        <v/>
      </c>
      <c r="R102" s="22">
        <f>IF(A102="","",IF(D102="Venda",IFERROR(Q102-P102,""),""))</f>
        <v/>
      </c>
      <c r="S102" s="24">
        <f>IF(A102="","",IF(D102="Venda",IFERROR(R102/P102,""),""))</f>
        <v/>
      </c>
      <c r="T102" s="25">
        <f>IF(A102="","",IF(D102="Compra",IFERROR(SUMIFS($O$6:$O$105,$N$6:$N$105,A102),""),""))</f>
        <v/>
      </c>
      <c r="U102" s="25">
        <f>IF(A102="","",IF(D102="Compra",IFERROR(I102-T102,""),""))</f>
        <v/>
      </c>
      <c r="V102" s="26">
        <f>IF(A102="","",IF(D102="Compra",IF(OR(C102="",E102="",F102="",I102&lt;=0,J102&lt;=0,K102&lt;=0,M102&lt;0),"Rever dados",IF(T102&gt;I102,"Excesso atribuído","OK")),IF(D102="Venda",IF(OR(C102="",E102="",F102="",I102&lt;=0,J102&lt;=0,K102&lt;=0,M102&lt;0),"Rever dados",IF(OR(N102="",O102&lt;=0,P102=""),"Associar lote",IF(O102&lt;&gt;I102,"Quantidade não repartida",IF(COUNTIF($A$6:$A$105,N102)=0,"Referência inválida",IF(COUNTIFS($A$6:$A$105,N102,$D$6:$D$105,"Compra")=0,"Referência inválida",IF(COUNTIFS($A$6:$A$105,N102,$D$6:$D$105,"Compra",$F$6:$F$105,F102)=0,"Ativo diferente",IF(SUMIFS($C$6:$C$105,$A$6:$A$105,N102)&gt;C102,"Data a rever",IF(O102&gt;SUMIFS($I$6:$I$105,$A$6:$A$105,N102),"Quantidade acima do lote","OK")))))))),"Tipo inválido")))</f>
        <v/>
      </c>
      <c r="W102" s="27">
        <f>IF(A102="","",IF(AND(D102="Venda",V102="OK",SUMIFS($O$6:$O$105,$N$6:$N$105,N102)&lt;=SUMIFS($I$6:$I$105,$A$6:$A$105,N102)),1,0))</f>
        <v/>
      </c>
      <c r="X102" s="28" t="n"/>
    </row>
    <row r="103" ht="30" customHeight="1">
      <c r="A103" s="29" t="n"/>
      <c r="B103" s="30" t="n"/>
      <c r="C103" s="31" t="n"/>
      <c r="D103" s="30" t="n"/>
      <c r="E103" s="30" t="n"/>
      <c r="F103" s="30" t="n"/>
      <c r="G103" s="30" t="n"/>
      <c r="H103" s="30" t="n"/>
      <c r="I103" s="32" t="n"/>
      <c r="J103" s="32" t="n"/>
      <c r="K103" s="32" t="n"/>
      <c r="L103" s="33">
        <f>IF(A103="","",IFERROR(I103*J103*K103,""))</f>
        <v/>
      </c>
      <c r="M103" s="34" t="n"/>
      <c r="N103" s="30" t="n"/>
      <c r="O103" s="32" t="n"/>
      <c r="P103" s="33">
        <f>IF(A103="","",IF(D103="Venda",IFERROR(O103*(SUMIFS($L$6:$L$105,$A$6:$A$105,N103)+SUMIFS($M$6:$M$105,$A$6:$A$105,N103))/SUMIFS($I$6:$I$105,$A$6:$A$105,N103),""),""))</f>
        <v/>
      </c>
      <c r="Q103" s="33">
        <f>IF(A103="","",IF(D103="Venda",IFERROR(L103-M103,""),""))</f>
        <v/>
      </c>
      <c r="R103" s="33">
        <f>IF(A103="","",IF(D103="Venda",IFERROR(Q103-P103,""),""))</f>
        <v/>
      </c>
      <c r="S103" s="35">
        <f>IF(A103="","",IF(D103="Venda",IFERROR(R103/P103,""),""))</f>
        <v/>
      </c>
      <c r="T103" s="36">
        <f>IF(A103="","",IF(D103="Compra",IFERROR(SUMIFS($O$6:$O$105,$N$6:$N$105,A103),""),""))</f>
        <v/>
      </c>
      <c r="U103" s="36">
        <f>IF(A103="","",IF(D103="Compra",IFERROR(I103-T103,""),""))</f>
        <v/>
      </c>
      <c r="V103" s="37">
        <f>IF(A103="","",IF(D103="Compra",IF(OR(C103="",E103="",F103="",I103&lt;=0,J103&lt;=0,K103&lt;=0,M103&lt;0),"Rever dados",IF(T103&gt;I103,"Excesso atribuído","OK")),IF(D103="Venda",IF(OR(C103="",E103="",F103="",I103&lt;=0,J103&lt;=0,K103&lt;=0,M103&lt;0),"Rever dados",IF(OR(N103="",O103&lt;=0,P103=""),"Associar lote",IF(O103&lt;&gt;I103,"Quantidade não repartida",IF(COUNTIF($A$6:$A$105,N103)=0,"Referência inválida",IF(COUNTIFS($A$6:$A$105,N103,$D$6:$D$105,"Compra")=0,"Referência inválida",IF(COUNTIFS($A$6:$A$105,N103,$D$6:$D$105,"Compra",$F$6:$F$105,F103)=0,"Ativo diferente",IF(SUMIFS($C$6:$C$105,$A$6:$A$105,N103)&gt;C103,"Data a rever",IF(O103&gt;SUMIFS($I$6:$I$105,$A$6:$A$105,N103),"Quantidade acima do lote","OK")))))))),"Tipo inválido")))</f>
        <v/>
      </c>
      <c r="W103" s="38">
        <f>IF(A103="","",IF(AND(D103="Venda",V103="OK",SUMIFS($O$6:$O$105,$N$6:$N$105,N103)&lt;=SUMIFS($I$6:$I$105,$A$6:$A$105,N103)),1,0))</f>
        <v/>
      </c>
      <c r="X103" s="39" t="n"/>
    </row>
    <row r="104" ht="30" customHeight="1">
      <c r="A104" s="18" t="n"/>
      <c r="B104" s="19" t="n"/>
      <c r="C104" s="20" t="n"/>
      <c r="D104" s="19" t="n"/>
      <c r="E104" s="19" t="n"/>
      <c r="F104" s="19" t="n"/>
      <c r="G104" s="19" t="n"/>
      <c r="H104" s="19" t="n"/>
      <c r="I104" s="21" t="n"/>
      <c r="J104" s="21" t="n"/>
      <c r="K104" s="21" t="n"/>
      <c r="L104" s="22">
        <f>IF(A104="","",IFERROR(I104*J104*K104,""))</f>
        <v/>
      </c>
      <c r="M104" s="23" t="n"/>
      <c r="N104" s="19" t="n"/>
      <c r="O104" s="21" t="n"/>
      <c r="P104" s="22">
        <f>IF(A104="","",IF(D104="Venda",IFERROR(O104*(SUMIFS($L$6:$L$105,$A$6:$A$105,N104)+SUMIFS($M$6:$M$105,$A$6:$A$105,N104))/SUMIFS($I$6:$I$105,$A$6:$A$105,N104),""),""))</f>
        <v/>
      </c>
      <c r="Q104" s="22">
        <f>IF(A104="","",IF(D104="Venda",IFERROR(L104-M104,""),""))</f>
        <v/>
      </c>
      <c r="R104" s="22">
        <f>IF(A104="","",IF(D104="Venda",IFERROR(Q104-P104,""),""))</f>
        <v/>
      </c>
      <c r="S104" s="24">
        <f>IF(A104="","",IF(D104="Venda",IFERROR(R104/P104,""),""))</f>
        <v/>
      </c>
      <c r="T104" s="25">
        <f>IF(A104="","",IF(D104="Compra",IFERROR(SUMIFS($O$6:$O$105,$N$6:$N$105,A104),""),""))</f>
        <v/>
      </c>
      <c r="U104" s="25">
        <f>IF(A104="","",IF(D104="Compra",IFERROR(I104-T104,""),""))</f>
        <v/>
      </c>
      <c r="V104" s="26">
        <f>IF(A104="","",IF(D104="Compra",IF(OR(C104="",E104="",F104="",I104&lt;=0,J104&lt;=0,K104&lt;=0,M104&lt;0),"Rever dados",IF(T104&gt;I104,"Excesso atribuído","OK")),IF(D104="Venda",IF(OR(C104="",E104="",F104="",I104&lt;=0,J104&lt;=0,K104&lt;=0,M104&lt;0),"Rever dados",IF(OR(N104="",O104&lt;=0,P104=""),"Associar lote",IF(O104&lt;&gt;I104,"Quantidade não repartida",IF(COUNTIF($A$6:$A$105,N104)=0,"Referência inválida",IF(COUNTIFS($A$6:$A$105,N104,$D$6:$D$105,"Compra")=0,"Referência inválida",IF(COUNTIFS($A$6:$A$105,N104,$D$6:$D$105,"Compra",$F$6:$F$105,F104)=0,"Ativo diferente",IF(SUMIFS($C$6:$C$105,$A$6:$A$105,N104)&gt;C104,"Data a rever",IF(O104&gt;SUMIFS($I$6:$I$105,$A$6:$A$105,N104),"Quantidade acima do lote","OK")))))))),"Tipo inválido")))</f>
        <v/>
      </c>
      <c r="W104" s="27">
        <f>IF(A104="","",IF(AND(D104="Venda",V104="OK",SUMIFS($O$6:$O$105,$N$6:$N$105,N104)&lt;=SUMIFS($I$6:$I$105,$A$6:$A$105,N104)),1,0))</f>
        <v/>
      </c>
      <c r="X104" s="28" t="n"/>
    </row>
    <row r="105" ht="30" customHeight="1">
      <c r="A105" s="29" t="n"/>
      <c r="B105" s="30" t="n"/>
      <c r="C105" s="31" t="n"/>
      <c r="D105" s="30" t="n"/>
      <c r="E105" s="30" t="n"/>
      <c r="F105" s="30" t="n"/>
      <c r="G105" s="30" t="n"/>
      <c r="H105" s="30" t="n"/>
      <c r="I105" s="32" t="n"/>
      <c r="J105" s="32" t="n"/>
      <c r="K105" s="32" t="n"/>
      <c r="L105" s="33">
        <f>IF(A105="","",IFERROR(I105*J105*K105,""))</f>
        <v/>
      </c>
      <c r="M105" s="34" t="n"/>
      <c r="N105" s="30" t="n"/>
      <c r="O105" s="32" t="n"/>
      <c r="P105" s="33">
        <f>IF(A105="","",IF(D105="Venda",IFERROR(O105*(SUMIFS($L$6:$L$105,$A$6:$A$105,N105)+SUMIFS($M$6:$M$105,$A$6:$A$105,N105))/SUMIFS($I$6:$I$105,$A$6:$A$105,N105),""),""))</f>
        <v/>
      </c>
      <c r="Q105" s="33">
        <f>IF(A105="","",IF(D105="Venda",IFERROR(L105-M105,""),""))</f>
        <v/>
      </c>
      <c r="R105" s="33">
        <f>IF(A105="","",IF(D105="Venda",IFERROR(Q105-P105,""),""))</f>
        <v/>
      </c>
      <c r="S105" s="35">
        <f>IF(A105="","",IF(D105="Venda",IFERROR(R105/P105,""),""))</f>
        <v/>
      </c>
      <c r="T105" s="36">
        <f>IF(A105="","",IF(D105="Compra",IFERROR(SUMIFS($O$6:$O$105,$N$6:$N$105,A105),""),""))</f>
        <v/>
      </c>
      <c r="U105" s="36">
        <f>IF(A105="","",IF(D105="Compra",IFERROR(I105-T105,""),""))</f>
        <v/>
      </c>
      <c r="V105" s="37">
        <f>IF(A105="","",IF(D105="Compra",IF(OR(C105="",E105="",F105="",I105&lt;=0,J105&lt;=0,K105&lt;=0,M105&lt;0),"Rever dados",IF(T105&gt;I105,"Excesso atribuído","OK")),IF(D105="Venda",IF(OR(C105="",E105="",F105="",I105&lt;=0,J105&lt;=0,K105&lt;=0,M105&lt;0),"Rever dados",IF(OR(N105="",O105&lt;=0,P105=""),"Associar lote",IF(O105&lt;&gt;I105,"Quantidade não repartida",IF(COUNTIF($A$6:$A$105,N105)=0,"Referência inválida",IF(COUNTIFS($A$6:$A$105,N105,$D$6:$D$105,"Compra")=0,"Referência inválida",IF(COUNTIFS($A$6:$A$105,N105,$D$6:$D$105,"Compra",$F$6:$F$105,F105)=0,"Ativo diferente",IF(SUMIFS($C$6:$C$105,$A$6:$A$105,N105)&gt;C105,"Data a rever",IF(O105&gt;SUMIFS($I$6:$I$105,$A$6:$A$105,N105),"Quantidade acima do lote","OK")))))))),"Tipo inválido")))</f>
        <v/>
      </c>
      <c r="W105" s="38">
        <f>IF(A105="","",IF(AND(D105="Venda",V105="OK",SUMIFS($O$6:$O$105,$N$6:$N$105,N105)&lt;=SUMIFS($I$6:$I$105,$A$6:$A$105,N105)),1,0))</f>
        <v/>
      </c>
      <c r="X105" s="39" t="n"/>
    </row>
  </sheetData>
  <mergeCells count="1">
    <mergeCell ref="A1:X1"/>
  </mergeCells>
  <conditionalFormatting sqref="V6:V105">
    <cfRule type="expression" priority="1" dxfId="1">
      <formula>$V6="OK"</formula>
    </cfRule>
    <cfRule type="expression" priority="2" dxfId="2">
      <formula>OR($V6="Rever dados",$V6="Associar lote")</formula>
    </cfRule>
    <cfRule type="expression" priority="3" dxfId="3">
      <formula>OR($V6="Quantidade não repartida",$V6="Data a rever")</formula>
    </cfRule>
    <cfRule type="expression" priority="4" dxfId="0">
      <formula>OR($V6="Referência inválida",$V6="Ativo diferente",$V6="Quantidade acima do lote",$V6="Excesso atribuído",$V6="Tipo inválido")</formula>
    </cfRule>
  </conditionalFormatting>
  <conditionalFormatting sqref="U6:U105">
    <cfRule type="expression" priority="5" dxfId="0">
      <formula>U6&lt;0</formula>
    </cfRule>
  </conditionalFormatting>
  <conditionalFormatting sqref="A6:A105">
    <cfRule type="expression" priority="6" dxfId="0">
      <formula>AND($A6&lt;&gt;"",COUNTIF($A$6:$A$105,$A6)&gt;1)</formula>
    </cfRule>
  </conditionalFormatting>
  <dataValidations count="10">
    <dataValidation sqref="A6:A105" showErrorMessage="1" showInputMessage="1" allowBlank="1" type="custom">
      <formula1>=OR(A6="",COUNTIF($A$6:$A$105,A6)=1)</formula1>
    </dataValidation>
    <dataValidation sqref="C6:C105" showErrorMessage="1" showInputMessage="1" allowBlank="1" type="date" operator="between">
      <formula1>DATE(1900,1,1)</formula1>
      <formula2>DATE(2100,12,31)</formula2>
    </dataValidation>
    <dataValidation sqref="D6:D105" showErrorMessage="1" showInputMessage="1" allowBlank="1" type="list">
      <formula1>='Parâmetros'!$D$4:$D$5</formula1>
    </dataValidation>
    <dataValidation sqref="H6:H105" showErrorMessage="1" showInputMessage="1" allowBlank="1" type="list">
      <formula1>='Parâmetros'!$E$4:$E$8</formula1>
    </dataValidation>
    <dataValidation sqref="I6:I105" showErrorMessage="1" showInputMessage="1" allowBlank="1" type="decimal" operator="greaterThan">
      <formula1>0</formula1>
    </dataValidation>
    <dataValidation sqref="J6:J105" showErrorMessage="1" showInputMessage="1" allowBlank="1" type="decimal" operator="greaterThan">
      <formula1>0</formula1>
    </dataValidation>
    <dataValidation sqref="K6:K105" showErrorMessage="1" showInputMessage="1" allowBlank="1" type="custom">
      <formula1>=OR($A6="",AND(K6&gt;0,OR($H6&lt;&gt;"EUR",K6=1)))</formula1>
    </dataValidation>
    <dataValidation sqref="M6:M105" showErrorMessage="1" showInputMessage="1" allowBlank="1" type="custom">
      <formula1>=OR(M6="",M6&gt;=0)</formula1>
    </dataValidation>
    <dataValidation sqref="N6:N105" showErrorMessage="1" showInputMessage="1" allowBlank="1" type="list">
      <formula1>=$A$6:$A$105</formula1>
    </dataValidation>
    <dataValidation sqref="O6:O105" showErrorMessage="1" showInputMessage="1" allowBlank="1" type="custom">
      <formula1>=OR($D6&lt;&gt;"Venda",O6&gt;0)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22" customWidth="1" min="4" max="4"/>
    <col width="18" customWidth="1" min="5" max="5"/>
    <col width="18" customWidth="1" min="6" max="6"/>
  </cols>
  <sheetData>
    <row r="1" ht="28" customHeight="1">
      <c r="A1" s="1" t="inlineStr">
        <is>
          <t>Parâmetros e listas de validação</t>
        </is>
      </c>
    </row>
    <row r="2" ht="26" customHeight="1">
      <c r="A2" s="2" t="inlineStr">
        <is>
          <t>Os parâmetros de simulação são facultativos. Devem ser confirmados pelo utilizador antes de qualquer utilização.</t>
        </is>
      </c>
      <c r="B2" s="2" t="n"/>
      <c r="C2" s="2" t="n"/>
      <c r="D2" s="2" t="n"/>
      <c r="E2" s="2" t="n"/>
      <c r="F2" s="2" t="n"/>
    </row>
    <row r="3">
      <c r="A3" s="10" t="inlineStr">
        <is>
          <t>Parâmetro</t>
        </is>
      </c>
      <c r="B3" s="10" t="inlineStr">
        <is>
          <t>Valor</t>
        </is>
      </c>
      <c r="C3" s="10" t="inlineStr">
        <is>
          <t>Observação</t>
        </is>
      </c>
      <c r="D3" s="10" t="inlineStr">
        <is>
          <t>Tipos de operação</t>
        </is>
      </c>
      <c r="E3" s="10" t="inlineStr">
        <is>
          <t>Moedas</t>
        </is>
      </c>
      <c r="F3" s="10" t="inlineStr">
        <is>
          <t>Utilização</t>
        </is>
      </c>
    </row>
    <row r="4" ht="32" customHeight="1">
      <c r="A4" s="40" t="inlineStr">
        <is>
          <t>Ano de análise</t>
        </is>
      </c>
      <c r="B4" s="41" t="n">
        <v>2026</v>
      </c>
      <c r="C4" s="42" t="inlineStr">
        <is>
          <t>Controla o Painel e o gráfico mensal.</t>
        </is>
      </c>
      <c r="D4" s="26" t="inlineStr">
        <is>
          <t>Compra</t>
        </is>
      </c>
      <c r="E4" s="26" t="inlineStr">
        <is>
          <t>EUR</t>
        </is>
      </c>
      <c r="F4" s="43" t="inlineStr">
        <is>
          <t>Lista para operações</t>
        </is>
      </c>
    </row>
    <row r="5" ht="32" customHeight="1">
      <c r="A5" s="40" t="inlineStr">
        <is>
          <t>Taxa de referência para simulação</t>
        </is>
      </c>
      <c r="B5" s="44" t="n"/>
      <c r="C5" s="42" t="inlineStr">
        <is>
          <t>Facultativa. Não preencher sem confirmação aplicável.</t>
        </is>
      </c>
      <c r="D5" s="26" t="inlineStr">
        <is>
          <t>Venda</t>
        </is>
      </c>
      <c r="E5" s="26" t="inlineStr">
        <is>
          <t>USD</t>
        </is>
      </c>
      <c r="F5" s="43" t="inlineStr">
        <is>
          <t>Lista para operações</t>
        </is>
      </c>
    </row>
    <row r="6" ht="32" customHeight="1">
      <c r="A6" s="40" t="inlineStr">
        <is>
          <t>Percentagem do resultado a considerar na simulação</t>
        </is>
      </c>
      <c r="B6" s="44" t="n"/>
      <c r="C6" s="42" t="inlineStr">
        <is>
          <t>Facultativa. Não preencher sem confirmação aplicável.</t>
        </is>
      </c>
      <c r="E6" s="26" t="inlineStr">
        <is>
          <t>GBP</t>
        </is>
      </c>
      <c r="F6" s="43" t="inlineStr">
        <is>
          <t>Lista para operações</t>
        </is>
      </c>
    </row>
    <row r="7" ht="32" customHeight="1">
      <c r="A7" s="40" t="inlineStr">
        <is>
          <t>Método de associação utilizado no ficheiro</t>
        </is>
      </c>
      <c r="B7" s="40" t="inlineStr">
        <is>
          <t>Associação manual por lote</t>
        </is>
      </c>
      <c r="C7" s="42" t="inlineStr">
        <is>
          <t>Método operacional do livro; não constitui regra fiscal.</t>
        </is>
      </c>
      <c r="E7" s="26" t="inlineStr">
        <is>
          <t>CHF</t>
        </is>
      </c>
      <c r="F7" s="43" t="inlineStr">
        <is>
          <t>Lista para operações</t>
        </is>
      </c>
    </row>
    <row r="8" ht="32" customHeight="1">
      <c r="A8" s="40" t="inlineStr">
        <is>
          <t>Moeda de reporte</t>
        </is>
      </c>
      <c r="B8" s="40" t="inlineStr">
        <is>
          <t>EUR</t>
        </is>
      </c>
      <c r="C8" s="42" t="inlineStr">
        <is>
          <t>Todos os valores calculados são apresentados em euros.</t>
        </is>
      </c>
      <c r="E8" s="26" t="inlineStr">
        <is>
          <t>Outra</t>
        </is>
      </c>
      <c r="F8" s="43" t="inlineStr">
        <is>
          <t>Lista para operações</t>
        </is>
      </c>
    </row>
    <row r="9" ht="32" customHeight="1">
      <c r="A9" s="40" t="inlineStr">
        <is>
          <t>Data de confirmação dos parâmetros</t>
        </is>
      </c>
      <c r="B9" s="45" t="n"/>
      <c r="C9" s="42" t="inlineStr">
        <is>
          <t>Registar a data da confirmação utilizada pelo utilizador.</t>
        </is>
      </c>
    </row>
    <row r="10" ht="48" customHeight="1">
      <c r="A10" s="40" t="inlineStr">
        <is>
          <t>Fonte ou referência confirmada pelo utilizador</t>
        </is>
      </c>
      <c r="B10" s="28" t="n"/>
      <c r="C10" s="42" t="inlineStr">
        <is>
          <t>Inserir referência documental, URL ou outra identificação de fonte aplicável.</t>
        </is>
      </c>
    </row>
    <row r="13" ht="74" customHeight="1">
      <c r="A13" s="46" t="inlineStr">
        <is>
          <t>Importante: este ficheiro não contém taxas, prazos, limites, critérios de tributação ou conclusões legais predefinidos. A simulação do Painel só utiliza os parâmetros facultativos preenchidos pelo utilizador. Confirme sempre a aplicabilidade dos dados introduzidos antes de os usar.</t>
        </is>
      </c>
      <c r="B13" s="47" t="n"/>
      <c r="C13" s="47" t="n"/>
      <c r="D13" s="47" t="n"/>
      <c r="E13" s="47" t="n"/>
      <c r="F13" s="47" t="n"/>
    </row>
    <row r="14">
      <c r="A14" s="47" t="n"/>
      <c r="B14" s="47" t="n"/>
      <c r="C14" s="47" t="n"/>
      <c r="D14" s="47" t="n"/>
      <c r="E14" s="47" t="n"/>
      <c r="F14" s="47" t="n"/>
    </row>
    <row r="15">
      <c r="A15" s="47" t="n"/>
      <c r="B15" s="47" t="n"/>
      <c r="C15" s="47" t="n"/>
      <c r="D15" s="47" t="n"/>
      <c r="E15" s="47" t="n"/>
      <c r="F15" s="47" t="n"/>
    </row>
    <row r="16">
      <c r="A16" s="47" t="n"/>
      <c r="B16" s="47" t="n"/>
      <c r="C16" s="47" t="n"/>
      <c r="D16" s="47" t="n"/>
      <c r="E16" s="47" t="n"/>
      <c r="F16" s="47" t="n"/>
    </row>
  </sheetData>
  <mergeCells count="1">
    <mergeCell ref="A1:F1"/>
  </mergeCells>
  <dataValidations count="3">
    <dataValidation sqref="B4" showErrorMessage="1" showInputMessage="1" allowBlank="0" type="whole" operator="between">
      <formula1>1900</formula1>
      <formula2>2100</formula2>
    </dataValidation>
    <dataValidation sqref="B5:B6" showErrorMessage="1" showInputMessage="1" allowBlank="1" type="decimal" operator="between">
      <formula1>0</formula1>
      <formula2>1</formula2>
    </dataValidation>
    <dataValidation sqref="B9" showErrorMessage="1" showInputMessage="1" allowBlank="1" type="date" operator="between">
      <formula1>DATE(1900,1,1)</formula1>
      <formula2>DATE(2100,12,31)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8" customHeight="1">
      <c r="A1" s="1" t="inlineStr">
        <is>
          <t>Instruções de utilização e limites do ficheiro</t>
        </is>
      </c>
    </row>
    <row r="3">
      <c r="A3" s="48" t="inlineStr">
        <is>
          <t>1 — Finalidade</t>
        </is>
      </c>
      <c r="B3" s="48" t="n"/>
      <c r="C3" s="48" t="n"/>
      <c r="D3" s="48" t="n"/>
      <c r="E3" s="48" t="n"/>
      <c r="F3" s="48" t="n"/>
      <c r="G3" s="48" t="n"/>
      <c r="H3" s="48" t="n"/>
    </row>
    <row r="4" ht="52" customHeight="1">
      <c r="A4" s="42" t="inlineStr">
        <is>
          <t>Este ficheiro organiza compras e vendas de ações e calcula um resultado económico em euros por associação manual de lotes. Foi concebido como mapa de apoio à organização de informação, conferência de comprovativos e preparação de dados pelo utilizador.</t>
        </is>
      </c>
      <c r="B4" s="42" t="n"/>
      <c r="C4" s="42" t="n"/>
      <c r="D4" s="42" t="n"/>
      <c r="E4" s="42" t="n"/>
      <c r="F4" s="42" t="n"/>
      <c r="G4" s="42" t="n"/>
      <c r="H4" s="42" t="n"/>
    </row>
    <row r="6">
      <c r="A6" s="48" t="inlineStr">
        <is>
          <t>2 — Ordem recomendada de utilização</t>
        </is>
      </c>
      <c r="B6" s="48" t="n"/>
      <c r="C6" s="48" t="n"/>
      <c r="D6" s="48" t="n"/>
      <c r="E6" s="48" t="n"/>
      <c r="F6" s="48" t="n"/>
      <c r="G6" s="48" t="n"/>
      <c r="H6" s="48" t="n"/>
    </row>
    <row r="7" ht="72" customHeight="1">
      <c r="A7" s="42" t="inlineStr">
        <is>
          <t>1. Na folha Parâmetros, confirme o ano de análise.
2. Preencha, apenas se aplicável e confirmado pelo utilizador, os parâmetros facultativos de simulação.
3. Na folha Operações, registe primeiro as compras.
4. Registe depois as vendas.
5. Em cada venda, escolha o número da linha de compra associada.
6. Indique na venda a quantidade atribuída ao lote. Essa quantidade deve ser igual à quantidade da linha de venda.
7. Confirme que a coluna Estado de conciliação apresenta OK.
8. Consulte o Painel para rever totais, alertas, resultados e gráfico mensal.
9. Compare os registos com os comprovativos do intermediário financeiro e com a documentação guardada pelo utilizador.</t>
        </is>
      </c>
      <c r="B7" s="42" t="n"/>
      <c r="C7" s="42" t="n"/>
      <c r="D7" s="42" t="n"/>
      <c r="E7" s="42" t="n"/>
      <c r="F7" s="42" t="n"/>
      <c r="G7" s="42" t="n"/>
      <c r="H7" s="42" t="n"/>
    </row>
    <row r="10">
      <c r="A10" s="48" t="inlineStr">
        <is>
          <t>3 — Associação de vendas a compras</t>
        </is>
      </c>
      <c r="B10" s="48" t="n"/>
      <c r="C10" s="48" t="n"/>
      <c r="D10" s="48" t="n"/>
      <c r="E10" s="48" t="n"/>
      <c r="F10" s="48" t="n"/>
      <c r="G10" s="48" t="n"/>
      <c r="H10" s="48" t="n"/>
    </row>
    <row r="11" ht="72" customHeight="1">
      <c r="A11" s="42" t="inlineStr">
        <is>
          <t>Cada linha de venda só pode ficar associada a uma linha de compra. Quando uma venda corresponder a mais do que um lote de compra, a venda deve ser repartida por várias linhas de venda, mantendo a mesma referência da transação e a mesma data. A quantidade, o valor da venda e os encargos devem ser repartidos de forma coerente com o comprovativo utilizado.</t>
        </is>
      </c>
      <c r="B11" s="42" t="n"/>
      <c r="C11" s="42" t="n"/>
      <c r="D11" s="42" t="n"/>
      <c r="E11" s="42" t="n"/>
      <c r="F11" s="42" t="n"/>
      <c r="G11" s="42" t="n"/>
      <c r="H11" s="42" t="n"/>
    </row>
    <row r="13">
      <c r="A13" s="48" t="inlineStr">
        <is>
          <t>4 — Conversão cambial</t>
        </is>
      </c>
      <c r="B13" s="48" t="n"/>
      <c r="C13" s="48" t="n"/>
      <c r="D13" s="48" t="n"/>
      <c r="E13" s="48" t="n"/>
      <c r="F13" s="48" t="n"/>
      <c r="G13" s="48" t="n"/>
      <c r="H13" s="48" t="n"/>
    </row>
    <row r="14" ht="72" customHeight="1">
      <c r="A14" s="42" t="inlineStr">
        <is>
          <t>Todos os cálculos do ficheiro são apresentados em euros. Quando a operação estiver noutra moeda, indique o preço unitário na moeda original e preencha o câmbio aplicado em euros por unidade de moeda. Os encargos devem ser introduzidos já em euros. Registe na coluna de observações a referência que permita identificar a origem dos dados utilizados.</t>
        </is>
      </c>
      <c r="B14" s="42" t="n"/>
      <c r="C14" s="42" t="n"/>
      <c r="D14" s="42" t="n"/>
      <c r="E14" s="42" t="n"/>
      <c r="F14" s="42" t="n"/>
      <c r="G14" s="42" t="n"/>
      <c r="H14" s="42" t="n"/>
    </row>
    <row r="16">
      <c r="A16" s="48" t="inlineStr">
        <is>
          <t>5 — Alertas e excepções</t>
        </is>
      </c>
      <c r="B16" s="48" t="n"/>
      <c r="C16" s="48" t="n"/>
      <c r="D16" s="48" t="n"/>
      <c r="E16" s="48" t="n"/>
      <c r="F16" s="48" t="n"/>
      <c r="G16" s="48" t="n"/>
      <c r="H16" s="48" t="n"/>
    </row>
    <row r="17">
      <c r="A17" s="10" t="inlineStr">
        <is>
          <t>Situação</t>
        </is>
      </c>
      <c r="B17" s="10" t="inlineStr">
        <is>
          <t>Comportamento do ficheiro</t>
        </is>
      </c>
      <c r="C17" s="10" t="inlineStr">
        <is>
          <t>Acção do utilizador</t>
        </is>
      </c>
    </row>
    <row r="18" ht="44" customHeight="1">
      <c r="A18" s="49" t="inlineStr">
        <is>
          <t>Venda sem compra associada</t>
        </is>
      </c>
      <c r="B18" s="49" t="inlineStr">
        <is>
          <t>Estado Associar lote; a venda não entra no resumo.</t>
        </is>
      </c>
      <c r="C18" s="49" t="inlineStr">
        <is>
          <t>Escolher a linha de compra correspondente.</t>
        </is>
      </c>
    </row>
    <row r="19" ht="44" customHeight="1">
      <c r="A19" s="42" t="inlineStr">
        <is>
          <t>Referência associada a uma venda</t>
        </is>
      </c>
      <c r="B19" s="42" t="inlineStr">
        <is>
          <t>Estado Referência inválida; a venda não entra no resumo.</t>
        </is>
      </c>
      <c r="C19" s="42" t="inlineStr">
        <is>
          <t>Associar uma linha cujo tipo seja Compra.</t>
        </is>
      </c>
    </row>
    <row r="20" ht="44" customHeight="1">
      <c r="A20" s="49" t="inlineStr">
        <is>
          <t>Ativo da compra diferente do ativo da venda</t>
        </is>
      </c>
      <c r="B20" s="49" t="inlineStr">
        <is>
          <t>Estado Ativo diferente; a venda não entra no resumo.</t>
        </is>
      </c>
      <c r="C20" s="49" t="inlineStr">
        <is>
          <t>Confirmar o ativo, ISIN ou ticker e corrigir a associação.</t>
        </is>
      </c>
    </row>
    <row r="21" ht="44" customHeight="1">
      <c r="A21" s="42" t="inlineStr">
        <is>
          <t>Data da compra posterior à data da venda</t>
        </is>
      </c>
      <c r="B21" s="42" t="inlineStr">
        <is>
          <t>Estado Data a rever; a venda não entra no resumo.</t>
        </is>
      </c>
      <c r="C21" s="42" t="inlineStr">
        <is>
          <t>Rever datas e documentação de suporte.</t>
        </is>
      </c>
    </row>
    <row r="22" ht="44" customHeight="1">
      <c r="A22" s="49" t="inlineStr">
        <is>
          <t>Quantidade total atribuída superior à compra</t>
        </is>
      </c>
      <c r="B22" s="49" t="inlineStr">
        <is>
          <t>Estado Excesso atribuído na compra; vendas associadas não entram no resumo.</t>
        </is>
      </c>
      <c r="C22" s="49" t="inlineStr">
        <is>
          <t>Corrigir as quantidades associadas às vendas.</t>
        </is>
      </c>
    </row>
    <row r="23" ht="44" customHeight="1">
      <c r="A23" s="42" t="inlineStr">
        <is>
          <t>Venda repartida por vários lotes</t>
        </is>
      </c>
      <c r="B23" s="42" t="inlineStr">
        <is>
          <t>O ficheiro aceita várias linhas de venda com a mesma referência.</t>
        </is>
      </c>
      <c r="C23" s="42" t="inlineStr">
        <is>
          <t>Repartir quantidade, valor e encargos sem duplicar o total do comprovativo.</t>
        </is>
      </c>
    </row>
    <row r="24" ht="44" customHeight="1">
      <c r="A24" s="49" t="inlineStr">
        <is>
          <t>Operação em moeda diferente de EUR</t>
        </is>
      </c>
      <c r="B24" s="49" t="inlineStr">
        <is>
          <t>O valor bruto é convertido através do câmbio indicado.</t>
        </is>
      </c>
      <c r="C24" s="49" t="inlineStr">
        <is>
          <t>Confirmar o câmbio usado e registar suporte documental nas observações.</t>
        </is>
      </c>
    </row>
    <row r="25" ht="44" customHeight="1">
      <c r="A25" s="42" t="inlineStr">
        <is>
          <t>Ações fraccionadas</t>
        </is>
      </c>
      <c r="B25" s="42" t="inlineStr">
        <is>
          <t>O ficheiro aceita até seis casas decimais na quantidade.</t>
        </is>
      </c>
      <c r="C25" s="42" t="inlineStr">
        <is>
          <t>Confirmar a quantidade indicada pelo intermediário financeiro.</t>
        </is>
      </c>
    </row>
    <row r="26" ht="44" customHeight="1">
      <c r="A26" s="49" t="inlineStr">
        <is>
          <t>Operações societárias, conversões, fusões, cisões, desdobramentos ou eventos semelhantes</t>
        </is>
      </c>
      <c r="B26" s="49" t="inlineStr">
        <is>
          <t>Não são apurados automaticamente.</t>
        </is>
      </c>
      <c r="C26" s="49" t="inlineStr">
        <is>
          <t>Rever manualmente os lotes, ajustar os registos documentados e confirmar o tratamento aplicável antes de usar resultados.</t>
        </is>
      </c>
    </row>
    <row r="27" ht="44" customHeight="1">
      <c r="A27" s="42" t="inlineStr">
        <is>
          <t>Vendas sem compra anterior associável</t>
        </is>
      </c>
      <c r="B27" s="42" t="inlineStr">
        <is>
          <t>O ficheiro não suporta apuramento automático dessas situações.</t>
        </is>
      </c>
      <c r="C27" s="42" t="inlineStr">
        <is>
          <t>Não forçar a associação; manter a linha em revisão e confirmar o tratamento aplicável.</t>
        </is>
      </c>
    </row>
    <row r="30">
      <c r="A30" s="48" t="inlineStr">
        <is>
          <t>6 — Limites do ficheiro</t>
        </is>
      </c>
      <c r="B30" s="48" t="n"/>
      <c r="C30" s="48" t="n"/>
      <c r="D30" s="48" t="n"/>
      <c r="E30" s="48" t="n"/>
      <c r="F30" s="48" t="n"/>
      <c r="G30" s="48" t="n"/>
      <c r="H30" s="48" t="n"/>
    </row>
    <row r="31" ht="52" customHeight="1">
      <c r="A31" s="42" t="inlineStr">
        <is>
          <t>O ficheiro não substitui uma declaração de IRS, não determina quais as regras aplicáveis ao caso concreto e não confirma taxas, percentagens, limites, prazos, deduções ou obrigações declarativas. O resultado económico calculado pode ser útil para organização e conferência, mas deve ser validado pelo utilizador antes de qualquer utilização fiscal.</t>
        </is>
      </c>
      <c r="B31" s="42" t="n"/>
      <c r="C31" s="42" t="n"/>
      <c r="D31" s="42" t="n"/>
      <c r="E31" s="42" t="n"/>
      <c r="F31" s="42" t="n"/>
      <c r="G31" s="42" t="n"/>
      <c r="H31" s="42" t="n"/>
    </row>
    <row r="33">
      <c r="A33" s="48" t="inlineStr">
        <is>
          <t>7 — Legenda de cores</t>
        </is>
      </c>
      <c r="B33" s="48" t="n"/>
      <c r="C33" s="48" t="n"/>
      <c r="D33" s="48" t="n"/>
      <c r="E33" s="48" t="n"/>
      <c r="F33" s="48" t="n"/>
      <c r="G33" s="48" t="n"/>
      <c r="H33" s="48" t="n"/>
    </row>
    <row r="34">
      <c r="A34" s="10" t="inlineStr">
        <is>
          <t>Cor</t>
        </is>
      </c>
      <c r="B34" s="10" t="inlineStr">
        <is>
          <t>Significado</t>
        </is>
      </c>
    </row>
    <row r="35" ht="28" customHeight="1">
      <c r="A35" s="46" t="inlineStr">
        <is>
          <t>Amarelo-claro</t>
        </is>
      </c>
      <c r="B35" s="47" t="inlineStr">
        <is>
          <t>Célula de introdução ou parâmetro editável</t>
        </is>
      </c>
    </row>
    <row r="36" ht="28" customHeight="1">
      <c r="A36" s="3" t="inlineStr">
        <is>
          <t>Azul-claro</t>
        </is>
      </c>
      <c r="B36" s="40" t="inlineStr">
        <is>
          <t>Célula calculada ou informativa</t>
        </is>
      </c>
    </row>
    <row r="37" ht="28" customHeight="1">
      <c r="A37" s="50" t="inlineStr">
        <is>
          <t>Verde-claro</t>
        </is>
      </c>
      <c r="B37" s="51" t="inlineStr">
        <is>
          <t>Operação ou controlo sem alerta</t>
        </is>
      </c>
    </row>
    <row r="38" ht="28" customHeight="1">
      <c r="A38" s="52" t="inlineStr">
        <is>
          <t>Laranja-claro</t>
        </is>
      </c>
      <c r="B38" s="53" t="inlineStr">
        <is>
          <t>Situação que requer revisão</t>
        </is>
      </c>
    </row>
    <row r="39" ht="28" customHeight="1">
      <c r="A39" s="54" t="inlineStr">
        <is>
          <t>Vermelho-claro</t>
        </is>
      </c>
      <c r="B39" s="55" t="inlineStr">
        <is>
          <t>Erro, inconsistência ou exclusão do resumo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Mais-valias de ações — mapa de apoio ao IRS</dc:title>
  <dcterms:created xmlns:dcterms="http://purl.org/dc/terms/" xmlns:xsi="http://www.w3.org/2001/XMLSchema-instance" xsi:type="dcterms:W3CDTF">2026-09-02T10:12:45Z</dcterms:created>
  <dcterms:modified xmlns:dcterms="http://purl.org/dc/terms/" xmlns:xsi="http://www.w3.org/2001/XMLSchema-instance" xsi:type="dcterms:W3CDTF">2026-09-02T10:12:45Z</dcterms:modified>
</cp:coreProperties>
</file>