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Operaçõe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'Operações'!$A$8:$S$108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&quot;€&quot;;-# ##0,00 &quot;€&quot;;-"/>
    <numFmt numFmtId="165" formatCode="d/m/yyyy"/>
    <numFmt numFmtId="166" formatCode="0,00000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595959"/>
      <sz val="10"/>
    </font>
    <font>
      <name val="Calibri"/>
      <b val="1"/>
      <color rgb="00FFFFFF"/>
      <sz val="10"/>
    </font>
    <font>
      <name val="Calibri"/>
      <color rgb="00000000"/>
      <sz val="10"/>
    </font>
    <font>
      <name val="Calibri"/>
      <b val="1"/>
      <color rgb="0017365D"/>
      <sz val="14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FFFFF"/>
      </patternFill>
    </fill>
    <fill>
      <patternFill patternType="solid">
        <fgColor rgb="00E7E6E6"/>
      </patternFill>
    </fill>
    <fill>
      <patternFill patternType="solid">
        <fgColor rgb="005B9BD5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Calibri"/>
        <b val="1"/>
        <color rgb="00006100"/>
        <sz val="10"/>
      </font>
      <fill>
        <patternFill patternType="solid">
          <fgColor rgb="00E2F0D9"/>
        </patternFill>
      </fill>
    </dxf>
    <dxf>
      <font>
        <name val="Calibri"/>
        <b val="1"/>
        <color rgb="009C6500"/>
        <sz val="10"/>
      </font>
      <fill>
        <patternFill patternType="solid">
          <fgColor rgb="00FCE4D6"/>
        </patternFill>
      </fill>
    </dxf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9C0006"/>
        <sz val="10"/>
      </font>
    </dxf>
    <dxf>
      <font>
        <name val="Calibri"/>
        <b val="1"/>
        <color rgb="0000610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Diferença bruta por criptoativo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'Painel'!E13</f>
            </strRef>
          </tx>
          <spPr>
            <a:solidFill xmlns:a="http://schemas.openxmlformats.org/drawingml/2006/main">
              <a:srgbClr val="5B9BD5"/>
            </a:solidFill>
            <a:ln xmlns:a="http://schemas.openxmlformats.org/drawingml/2006/main">
              <a:solidFill>
                <a:srgbClr val="17365D"/>
              </a:solidFill>
              <a:prstDash val="solid"/>
            </a:ln>
          </spPr>
          <cat>
            <numRef>
              <f>'Painel'!$A$14:$A$21</f>
            </numRef>
          </cat>
          <val>
            <numRef>
              <f>'Painel'!$E$14:$E$21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Criptoativo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 ##0,00 &quot;€&quot;;-# ##0,00 &quot;€&quot;;-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12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Operacoes" displayName="tblOperacoes" ref="A8:S108" headerRowCount="1">
  <autoFilter ref="A8:S108"/>
  <tableColumns count="19">
    <tableColumn id="1" name="ID da operação"/>
    <tableColumn id="2" name="Data"/>
    <tableColumn id="3" name="Tipo de operação"/>
    <tableColumn id="4" name="Criptoativo"/>
    <tableColumn id="5" name="Quantidade"/>
    <tableColumn id="6" name="Plataforma/carteira"/>
    <tableColumn id="7" name="Contravalor bruto (€)"/>
    <tableColumn id="8" name="Encargos (€)"/>
    <tableColumn id="9" name="Documento/referência"/>
    <tableColumn id="10" name="Papel no mapa"/>
    <tableColumn id="11" name="ID de aquisição associado"/>
    <tableColumn id="12" name="Valor líquido / custo do registo (€)"/>
    <tableColumn id="13" name="Custo unitário do lote (€)"/>
    <tableColumn id="14" name="Custo de aquisição atribuído (€)"/>
    <tableColumn id="15" name="Diferença bruta apurada (€)"/>
    <tableColumn id="16" name="Quantidade inicial do lote"/>
    <tableColumn id="17" name="Quantidade afeta ao lote"/>
    <tableColumn id="18" name="Quantidade disponível"/>
    <tableColumn id="19" name="Estado de contro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28" customWidth="1" min="4" max="4"/>
    <col width="18" customWidth="1" min="5" max="5"/>
    <col width="4" customWidth="1" min="6" max="6"/>
    <col width="28" customWidth="1" min="7" max="7"/>
    <col width="18" customWidth="1" min="8" max="8"/>
  </cols>
  <sheetData>
    <row r="1" ht="25" customHeight="1">
      <c r="A1" s="1" t="inlineStr">
        <is>
          <t>Mais-valias de criptoativos — mapa de suporte IRS</t>
        </is>
      </c>
    </row>
    <row r="2" ht="32" customHeight="1">
      <c r="A2" s="2" t="inlineStr">
        <is>
          <t>Resumo técnico de operações registadas em euros. Não constitui apuramento de IRS nem conclusão fiscal.</t>
        </is>
      </c>
      <c r="B2" s="3" t="n"/>
      <c r="C2" s="3" t="n"/>
      <c r="D2" s="3" t="n"/>
      <c r="E2" s="3" t="n"/>
      <c r="F2" s="3" t="n"/>
      <c r="G2" s="3" t="n"/>
      <c r="H2" s="3" t="n"/>
    </row>
    <row r="3"/>
    <row r="4">
      <c r="A4" s="4" t="inlineStr">
        <is>
          <t>Ano de referência</t>
        </is>
      </c>
      <c r="B4" s="5">
        <f>IFERROR('Parâmetros'!$B$5,"")</f>
        <v/>
      </c>
      <c r="D4" s="4" t="inlineStr">
        <is>
          <t>Moeda de reporte</t>
        </is>
      </c>
      <c r="E4" s="6">
        <f>IFERROR('Parâmetros'!$B$6,"EUR")</f>
        <v/>
      </c>
      <c r="G4" s="4" t="inlineStr">
        <is>
          <t>Lotes ligados manualmente</t>
        </is>
      </c>
      <c r="H4" s="6">
        <f>IFERROR('Parâmetros'!$B$8,"")</f>
        <v/>
      </c>
    </row>
    <row r="5">
      <c r="A5" s="4" t="inlineStr">
        <is>
          <t>Registos introduzidos</t>
        </is>
      </c>
      <c r="B5" s="7" t="n"/>
      <c r="D5" s="4" t="inlineStr">
        <is>
          <t>Lotes de aquisição</t>
        </is>
      </c>
      <c r="E5" s="7" t="n"/>
      <c r="G5" s="4" t="inlineStr">
        <is>
          <t>Realizações marcadas</t>
        </is>
      </c>
      <c r="H5" s="7" t="n"/>
    </row>
    <row r="6">
      <c r="B6" s="8">
        <f>IFERROR(COUNTIF('Operações'!$A$9:$A$108,"&lt;&gt;"),0)</f>
        <v/>
      </c>
      <c r="E6" s="8">
        <f>IFERROR(COUNTIFS('Operações'!$J$9:$J$108,"Aquisição de lote"),0)</f>
        <v/>
      </c>
      <c r="H6" s="8">
        <f>IFERROR(COUNTIFS('Operações'!$J$9:$J$108,"Realização/alienação"),0)</f>
        <v/>
      </c>
    </row>
    <row r="7">
      <c r="A7" s="4" t="inlineStr">
        <is>
          <t>Valor líquido de realização</t>
        </is>
      </c>
      <c r="B7" s="7" t="n"/>
      <c r="D7" s="4" t="inlineStr">
        <is>
          <t>Custo de aquisição atribuído</t>
        </is>
      </c>
      <c r="E7" s="7" t="n"/>
      <c r="G7" s="4" t="inlineStr">
        <is>
          <t>Diferença bruta apurada</t>
        </is>
      </c>
      <c r="H7" s="7" t="n"/>
    </row>
    <row r="8">
      <c r="B8" s="9">
        <f>IFERROR(SUMIFS('Operações'!$L$9:$L$108,'Operações'!$J$9:$J$108,"Realização/alienação"),0)</f>
        <v/>
      </c>
      <c r="E8" s="9">
        <f>IFERROR(SUMIFS('Operações'!$N$9:$N$108,'Operações'!$J$9:$J$108,"Realização/alienação"),0)</f>
        <v/>
      </c>
      <c r="H8" s="9">
        <f>IFERROR(SUM('Operações'!$O$9:$O$108),0)</f>
        <v/>
      </c>
    </row>
    <row r="9">
      <c r="H9">
        <f>""</f>
        <v/>
      </c>
    </row>
    <row r="10" ht="26" customHeight="1">
      <c r="A10" s="4" t="inlineStr">
        <is>
          <t>Alertas operacionais</t>
        </is>
      </c>
      <c r="B10" s="10">
        <f>IFERROR(COUNTIFS('Operações'!$A$9:$A$108,"&lt;&gt;",'Operações'!$S$9:$S$108,"ERRO:*")+COUNTIFS('Operações'!$A$9:$A$108,"&lt;&gt;",'Operações'!$S$9:$S$108,"REVER:*"),0)</f>
        <v/>
      </c>
      <c r="D10" s="4" t="inlineStr">
        <is>
          <t>Estado do mapa</t>
        </is>
      </c>
      <c r="E10" s="6">
        <f>IFERROR(IF($B$10=0,"OK — sem alertas operacionais","REVER — consultar a coluna Estado de controlo"),"REVER — verificar dados")</f>
        <v/>
      </c>
      <c r="H10">
        <f>""</f>
        <v/>
      </c>
    </row>
    <row r="11" ht="34" customHeight="1">
      <c r="A11" s="2" t="inlineStr">
        <is>
          <t>O estado apresentado é apenas técnico. Confirme sempre o enquadramento fiscal e documental aplicável antes de utilizar os dados numa declaração.</t>
        </is>
      </c>
      <c r="B11" s="3" t="n"/>
      <c r="C11" s="3" t="n"/>
      <c r="D11" s="3" t="n"/>
      <c r="E11" s="3" t="n"/>
      <c r="F11" s="3" t="n"/>
      <c r="G11" s="3" t="n"/>
      <c r="H11" s="3">
        <f>""</f>
        <v/>
      </c>
    </row>
    <row r="12">
      <c r="H12">
        <f>""</f>
        <v/>
      </c>
    </row>
    <row r="13">
      <c r="A13" s="11" t="inlineStr">
        <is>
          <t>Criptoativo</t>
        </is>
      </c>
      <c r="B13" s="11" t="inlineStr">
        <is>
          <t>Realizações marcadas</t>
        </is>
      </c>
      <c r="C13" s="11" t="inlineStr">
        <is>
          <t>Valor líquido de realização</t>
        </is>
      </c>
      <c r="D13" s="11" t="inlineStr">
        <is>
          <t>Custo atribuído</t>
        </is>
      </c>
      <c r="E13" s="11" t="inlineStr">
        <is>
          <t>Diferença bruta</t>
        </is>
      </c>
      <c r="H13">
        <f>""</f>
        <v/>
      </c>
    </row>
    <row r="14">
      <c r="A14" s="12" t="inlineStr">
        <is>
          <t>BTC</t>
        </is>
      </c>
      <c r="B14" s="13">
        <f>IFERROR(COUNTIFS('Operações'!$D$9:$D$108,$A14,'Operações'!$J$9:$J$108,"Realização/alienação"),0)</f>
        <v/>
      </c>
      <c r="C14" s="14">
        <f>IFERROR(SUMIFS('Operações'!$L$9:$L$108,'Operações'!$D$9:$D$108,$A14,'Operações'!$J$9:$J$108,"Realização/alienação"),0)</f>
        <v/>
      </c>
      <c r="D14" s="14">
        <f>IFERROR(SUMIFS('Operações'!$N$9:$N$108,'Operações'!$D$9:$D$108,$A14,'Operações'!$J$9:$J$108,"Realização/alienação"),0)</f>
        <v/>
      </c>
      <c r="E14" s="14">
        <f>IFERROR(SUMIFS('Operações'!$O$9:$O$108,'Operações'!$D$9:$D$108,$A14,'Operações'!$J$9:$J$108,"Realização/alienação"),0)</f>
        <v/>
      </c>
      <c r="H14">
        <f>""</f>
        <v/>
      </c>
    </row>
    <row r="15">
      <c r="A15" s="12" t="inlineStr">
        <is>
          <t>ETH</t>
        </is>
      </c>
      <c r="B15" s="13">
        <f>IFERROR(COUNTIFS('Operações'!$D$9:$D$108,$A15,'Operações'!$J$9:$J$108,"Realização/alienação"),0)</f>
        <v/>
      </c>
      <c r="C15" s="14">
        <f>IFERROR(SUMIFS('Operações'!$L$9:$L$108,'Operações'!$D$9:$D$108,$A15,'Operações'!$J$9:$J$108,"Realização/alienação"),0)</f>
        <v/>
      </c>
      <c r="D15" s="14">
        <f>IFERROR(SUMIFS('Operações'!$N$9:$N$108,'Operações'!$D$9:$D$108,$A15,'Operações'!$J$9:$J$108,"Realização/alienação"),0)</f>
        <v/>
      </c>
      <c r="E15" s="14">
        <f>IFERROR(SUMIFS('Operações'!$O$9:$O$108,'Operações'!$D$9:$D$108,$A15,'Operações'!$J$9:$J$108,"Realização/alienação"),0)</f>
        <v/>
      </c>
      <c r="H15">
        <f>""</f>
        <v/>
      </c>
    </row>
    <row r="16">
      <c r="A16" s="12" t="inlineStr">
        <is>
          <t>SOL</t>
        </is>
      </c>
      <c r="B16" s="13">
        <f>IFERROR(COUNTIFS('Operações'!$D$9:$D$108,$A16,'Operações'!$J$9:$J$108,"Realização/alienação"),0)</f>
        <v/>
      </c>
      <c r="C16" s="14">
        <f>IFERROR(SUMIFS('Operações'!$L$9:$L$108,'Operações'!$D$9:$D$108,$A16,'Operações'!$J$9:$J$108,"Realização/alienação"),0)</f>
        <v/>
      </c>
      <c r="D16" s="14">
        <f>IFERROR(SUMIFS('Operações'!$N$9:$N$108,'Operações'!$D$9:$D$108,$A16,'Operações'!$J$9:$J$108,"Realização/alienação"),0)</f>
        <v/>
      </c>
      <c r="E16" s="14">
        <f>IFERROR(SUMIFS('Operações'!$O$9:$O$108,'Operações'!$D$9:$D$108,$A16,'Operações'!$J$9:$J$108,"Realização/alienação"),0)</f>
        <v/>
      </c>
      <c r="H16">
        <f>""</f>
        <v/>
      </c>
    </row>
    <row r="17">
      <c r="A17" s="12" t="inlineStr">
        <is>
          <t>ADA</t>
        </is>
      </c>
      <c r="B17" s="13">
        <f>IFERROR(COUNTIFS('Operações'!$D$9:$D$108,$A17,'Operações'!$J$9:$J$108,"Realização/alienação"),0)</f>
        <v/>
      </c>
      <c r="C17" s="14">
        <f>IFERROR(SUMIFS('Operações'!$L$9:$L$108,'Operações'!$D$9:$D$108,$A17,'Operações'!$J$9:$J$108,"Realização/alienação"),0)</f>
        <v/>
      </c>
      <c r="D17" s="14">
        <f>IFERROR(SUMIFS('Operações'!$N$9:$N$108,'Operações'!$D$9:$D$108,$A17,'Operações'!$J$9:$J$108,"Realização/alienação"),0)</f>
        <v/>
      </c>
      <c r="E17" s="14">
        <f>IFERROR(SUMIFS('Operações'!$O$9:$O$108,'Operações'!$D$9:$D$108,$A17,'Operações'!$J$9:$J$108,"Realização/alienação"),0)</f>
        <v/>
      </c>
      <c r="H17">
        <f>""</f>
        <v/>
      </c>
    </row>
    <row r="18">
      <c r="A18" s="12" t="inlineStr">
        <is>
          <t>USDC</t>
        </is>
      </c>
      <c r="B18" s="13">
        <f>IFERROR(COUNTIFS('Operações'!$D$9:$D$108,$A18,'Operações'!$J$9:$J$108,"Realização/alienação"),0)</f>
        <v/>
      </c>
      <c r="C18" s="14">
        <f>IFERROR(SUMIFS('Operações'!$L$9:$L$108,'Operações'!$D$9:$D$108,$A18,'Operações'!$J$9:$J$108,"Realização/alienação"),0)</f>
        <v/>
      </c>
      <c r="D18" s="14">
        <f>IFERROR(SUMIFS('Operações'!$N$9:$N$108,'Operações'!$D$9:$D$108,$A18,'Operações'!$J$9:$J$108,"Realização/alienação"),0)</f>
        <v/>
      </c>
      <c r="E18" s="14">
        <f>IFERROR(SUMIFS('Operações'!$O$9:$O$108,'Operações'!$D$9:$D$108,$A18,'Operações'!$J$9:$J$108,"Realização/alienação"),0)</f>
        <v/>
      </c>
      <c r="H18">
        <f>""</f>
        <v/>
      </c>
    </row>
    <row r="19">
      <c r="A19" s="12" t="inlineStr">
        <is>
          <t>USDT</t>
        </is>
      </c>
      <c r="B19" s="13">
        <f>IFERROR(COUNTIFS('Operações'!$D$9:$D$108,$A19,'Operações'!$J$9:$J$108,"Realização/alienação"),0)</f>
        <v/>
      </c>
      <c r="C19" s="14">
        <f>IFERROR(SUMIFS('Operações'!$L$9:$L$108,'Operações'!$D$9:$D$108,$A19,'Operações'!$J$9:$J$108,"Realização/alienação"),0)</f>
        <v/>
      </c>
      <c r="D19" s="14">
        <f>IFERROR(SUMIFS('Operações'!$N$9:$N$108,'Operações'!$D$9:$D$108,$A19,'Operações'!$J$9:$J$108,"Realização/alienação"),0)</f>
        <v/>
      </c>
      <c r="E19" s="14">
        <f>IFERROR(SUMIFS('Operações'!$O$9:$O$108,'Operações'!$D$9:$D$108,$A19,'Operações'!$J$9:$J$108,"Realização/alienação"),0)</f>
        <v/>
      </c>
      <c r="H19">
        <f>""</f>
        <v/>
      </c>
    </row>
    <row r="20">
      <c r="A20" s="12" t="inlineStr">
        <is>
          <t>XRP</t>
        </is>
      </c>
      <c r="B20" s="13">
        <f>IFERROR(COUNTIFS('Operações'!$D$9:$D$108,$A20,'Operações'!$J$9:$J$108,"Realização/alienação"),0)</f>
        <v/>
      </c>
      <c r="C20" s="14">
        <f>IFERROR(SUMIFS('Operações'!$L$9:$L$108,'Operações'!$D$9:$D$108,$A20,'Operações'!$J$9:$J$108,"Realização/alienação"),0)</f>
        <v/>
      </c>
      <c r="D20" s="14">
        <f>IFERROR(SUMIFS('Operações'!$N$9:$N$108,'Operações'!$D$9:$D$108,$A20,'Operações'!$J$9:$J$108,"Realização/alienação"),0)</f>
        <v/>
      </c>
      <c r="E20" s="14">
        <f>IFERROR(SUMIFS('Operações'!$O$9:$O$108,'Operações'!$D$9:$D$108,$A20,'Operações'!$J$9:$J$108,"Realização/alienação"),0)</f>
        <v/>
      </c>
      <c r="H20">
        <f>""</f>
        <v/>
      </c>
    </row>
    <row r="21">
      <c r="A21" s="12" t="inlineStr">
        <is>
          <t>Outro (indicar)</t>
        </is>
      </c>
      <c r="B21" s="13">
        <f>IFERROR(COUNTIFS('Operações'!$D$9:$D$108,$A21,'Operações'!$J$9:$J$108,"Realização/alienação"),0)</f>
        <v/>
      </c>
      <c r="C21" s="14">
        <f>IFERROR(SUMIFS('Operações'!$L$9:$L$108,'Operações'!$D$9:$D$108,$A21,'Operações'!$J$9:$J$108,"Realização/alienação"),0)</f>
        <v/>
      </c>
      <c r="D21" s="14">
        <f>IFERROR(SUMIFS('Operações'!$N$9:$N$108,'Operações'!$D$9:$D$108,$A21,'Operações'!$J$9:$J$108,"Realização/alienação"),0)</f>
        <v/>
      </c>
      <c r="E21" s="14">
        <f>IFERROR(SUMIFS('Operações'!$O$9:$O$108,'Operações'!$D$9:$D$108,$A21,'Operações'!$J$9:$J$108,"Realização/alienação"),0)</f>
        <v/>
      </c>
      <c r="H21">
        <f>""</f>
        <v/>
      </c>
    </row>
    <row r="22">
      <c r="B22">
        <f>""</f>
        <v/>
      </c>
      <c r="C22">
        <f>""</f>
        <v/>
      </c>
      <c r="D22">
        <f>""</f>
        <v/>
      </c>
      <c r="E22">
        <f>""</f>
        <v/>
      </c>
      <c r="H22">
        <f>""</f>
        <v/>
      </c>
    </row>
    <row r="23">
      <c r="B23">
        <f>""</f>
        <v/>
      </c>
      <c r="C23">
        <f>""</f>
        <v/>
      </c>
      <c r="D23">
        <f>""</f>
        <v/>
      </c>
      <c r="E23">
        <f>""</f>
        <v/>
      </c>
      <c r="H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H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H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H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H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H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H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H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H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H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H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H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H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H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H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H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H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H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H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H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H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H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H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H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H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H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H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H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H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H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H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H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H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H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H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H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H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H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H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H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H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H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H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H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H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H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H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H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H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H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H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H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H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H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H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H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H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H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H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H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H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H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H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H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H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H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H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H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H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H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H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H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H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H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H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H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H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H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H101">
        <f>""</f>
        <v/>
      </c>
    </row>
  </sheetData>
  <mergeCells count="1">
    <mergeCell ref="A1:H1"/>
  </mergeCells>
  <conditionalFormatting sqref="E10">
    <cfRule type="expression" priority="1" dxfId="0">
      <formula>LEFT($E$10,2)="OK"</formula>
    </cfRule>
    <cfRule type="expression" priority="2" dxfId="1">
      <formula>LEFT($E$10,5)="REVER"</formula>
    </cfRule>
  </conditionalFormatting>
  <dataValidations count="1">
    <dataValidation sqref="A14:A21" showErrorMessage="0" showInputMessage="1" allowBlank="1" promptTitle="Criptoativo" prompt="Escolha uma sugestão ou indique outro criptoativo para o resumo." type="list">
      <formula1>='Parâmetros'!$J$6:$J$15</formula1>
    </dataValidation>
  </dataValidations>
  <pageMargins left="0.75" right="0.75" top="1" bottom="1" header="0.5" footer="0.5"/>
  <pageSetup orientation="portrait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1"/>
  <sheetViews>
    <sheetView showGridLines="1" zoomScale="8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0" customWidth="1" min="3" max="3"/>
    <col width="14" customWidth="1" min="4" max="4"/>
    <col width="15" customWidth="1" min="5" max="5"/>
    <col width="24" customWidth="1" min="6" max="6"/>
    <col width="18" customWidth="1" min="7" max="7"/>
    <col width="18" customWidth="1" min="8" max="8"/>
    <col width="30" customWidth="1" min="9" max="9"/>
    <col width="23" customWidth="1" min="10" max="10"/>
    <col width="24" customWidth="1" min="11" max="11"/>
    <col width="20" customWidth="1" min="12" max="12"/>
    <col width="20" customWidth="1" min="13" max="13"/>
    <col width="20" customWidth="1" min="14" max="14"/>
    <col width="20" customWidth="1" min="15" max="15"/>
    <col width="18" customWidth="1" min="16" max="16"/>
    <col width="18" customWidth="1" min="17" max="17"/>
    <col width="18" customWidth="1" min="18" max="18"/>
    <col width="34" customWidth="1" min="19" max="19"/>
  </cols>
  <sheetData>
    <row r="1" ht="25" customHeight="1">
      <c r="A1" s="1" t="inlineStr">
        <is>
          <t>Registo de operações e mapa técnico de diferenças brutas</t>
        </is>
      </c>
    </row>
    <row r="3" ht="31" customHeight="1">
      <c r="A3" s="2" t="inlineStr">
        <is>
          <t>Preencha apenas as células amarelas. As colunas cinzentas são calculadas e estão protegidas.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</row>
    <row r="4" ht="31" customHeight="1">
      <c r="A4" s="2" t="inlineStr">
        <is>
          <t>Uma realização/alienação deve ser associada manualmente a um único ID de aquisição. Se forem usados vários lotes, registe uma linha por lote.</t>
        </is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</row>
    <row r="5" ht="31" customHeight="1">
      <c r="A5" s="2" t="inlineStr">
        <is>
          <t>Permutas, transferências, receções, envios e outras operações devem ser classificadas pelo utilizador após confirmação do respetivo enquadramento. O ficheiro não decide esse enquadramento.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</row>
    <row r="8" ht="37" customHeight="1">
      <c r="A8" s="11" t="inlineStr">
        <is>
          <t>ID da operação</t>
        </is>
      </c>
      <c r="B8" s="11" t="inlineStr">
        <is>
          <t>Data</t>
        </is>
      </c>
      <c r="C8" s="11" t="inlineStr">
        <is>
          <t>Tipo de operação</t>
        </is>
      </c>
      <c r="D8" s="11" t="inlineStr">
        <is>
          <t>Criptoativo</t>
        </is>
      </c>
      <c r="E8" s="11" t="inlineStr">
        <is>
          <t>Quantidade</t>
        </is>
      </c>
      <c r="F8" s="11" t="inlineStr">
        <is>
          <t>Plataforma/carteira</t>
        </is>
      </c>
      <c r="G8" s="11" t="inlineStr">
        <is>
          <t>Contravalor bruto (€)</t>
        </is>
      </c>
      <c r="H8" s="11" t="inlineStr">
        <is>
          <t>Encargos (€)</t>
        </is>
      </c>
      <c r="I8" s="11" t="inlineStr">
        <is>
          <t>Documento/referência</t>
        </is>
      </c>
      <c r="J8" s="11" t="inlineStr">
        <is>
          <t>Papel no mapa</t>
        </is>
      </c>
      <c r="K8" s="11" t="inlineStr">
        <is>
          <t>ID de aquisição associado</t>
        </is>
      </c>
      <c r="L8" s="11" t="inlineStr">
        <is>
          <t>Valor líquido / custo do registo (€)</t>
        </is>
      </c>
      <c r="M8" s="11" t="inlineStr">
        <is>
          <t>Custo unitário do lote (€)</t>
        </is>
      </c>
      <c r="N8" s="11" t="inlineStr">
        <is>
          <t>Custo de aquisição atribuído (€)</t>
        </is>
      </c>
      <c r="O8" s="11" t="inlineStr">
        <is>
          <t>Diferença bruta apurada (€)</t>
        </is>
      </c>
      <c r="P8" s="11" t="inlineStr">
        <is>
          <t>Quantidade inicial do lote</t>
        </is>
      </c>
      <c r="Q8" s="11" t="inlineStr">
        <is>
          <t>Quantidade afeta ao lote</t>
        </is>
      </c>
      <c r="R8" s="11" t="inlineStr">
        <is>
          <t>Quantidade disponível</t>
        </is>
      </c>
      <c r="S8" s="11" t="inlineStr">
        <is>
          <t>Estado de controlo</t>
        </is>
      </c>
    </row>
    <row r="9">
      <c r="A9" s="12" t="inlineStr">
        <is>
          <t>OP-0001</t>
        </is>
      </c>
      <c r="B9" s="27" t="n">
        <v>46037</v>
      </c>
      <c r="C9" s="12" t="inlineStr">
        <is>
          <t>Aquisição</t>
        </is>
      </c>
      <c r="D9" s="12" t="inlineStr">
        <is>
          <t>BTC</t>
        </is>
      </c>
      <c r="E9" s="28" t="n">
        <v>0.05</v>
      </c>
      <c r="F9" s="12" t="inlineStr">
        <is>
          <t>Kraken</t>
        </is>
      </c>
      <c r="G9" s="17" t="n">
        <v>1900</v>
      </c>
      <c r="H9" s="17" t="n">
        <v>9</v>
      </c>
      <c r="I9" s="12" t="inlineStr">
        <is>
          <t>Kraken — ordem KRA-150126-01</t>
        </is>
      </c>
      <c r="J9" s="12" t="inlineStr">
        <is>
          <t>Aquisição de lote</t>
        </is>
      </c>
      <c r="K9" s="12" t="inlineStr"/>
      <c r="L9" s="18">
        <f>IF($A9="","",IFERROR(IF($J9="Aquisição de lote",$G9+$H9,IF($J9="Realização/alienação",$G9-$H9,0)),0))</f>
        <v/>
      </c>
      <c r="M9" s="18">
        <f>IF($A9="","",IFERROR(IF($J9="Realização/alienação",INDEX($L$9:$L$108,MATCH($K9,$A$9:$A$108,0))/INDEX($E$9:$E$108,MATCH($K9,$A$9:$A$108,0)),0),0))</f>
        <v/>
      </c>
      <c r="N9" s="18">
        <f>IF($A9="","",IFERROR(IF($J9="Realização/alienação",$E9*$M9,0),0))</f>
        <v/>
      </c>
      <c r="O9" s="18">
        <f>IF($A9="","",IFERROR(IF($J9="Realização/alienação",$L9-$N9,0),0))</f>
        <v/>
      </c>
      <c r="P9" s="29">
        <f>IF($A9="","",IFERROR(IF($J9="Realização/alienação",INDEX($E$9:$E$108,MATCH($K9,$A$9:$A$108,0)),IF($J9="Aquisição de lote",$E9,0)),0))</f>
        <v/>
      </c>
      <c r="Q9" s="29">
        <f>IF($A9="","",IFERROR(IF($J9="Aquisição de lote",SUMIFS($E$9:$E$108,$K$9:$K$108,$A9,$J$9:$J$108,"Realização/alienação"),IF($J9="Realização/alienação",SUMIFS($E$9:$E$108,$K$9:$K$108,$K9,$J$9:$J$108,"Realização/alienação"),0)),0))</f>
        <v/>
      </c>
      <c r="R9" s="29">
        <f>IF($A9="","",IFERROR(IF($J9="Aquisição de lote",$E9-$Q9,IF($J9="Realização/alienação",$P9-$Q9,0)),0))</f>
        <v/>
      </c>
      <c r="S9" s="6">
        <f>IF($A9="","",IFERROR(IF(COUNTIF($A$9:$A$108,$A9)&gt;1,"ERRO: ID da operação duplicado",IF($C9="","REVER: selecionar tipo de operação",IF($D9="","REVER: indicar criptoativo",IF(OR($E9="",$E9&lt;=0),"REVER: indicar quantidade válida",IF($F9="","REVER: indicar plataforma/carteira",IF($G9="","REVER: indicar contravalor bruto",IF($H9="","REVER: indicar encargos (0 se não aplicável)",IF($J9="","REVER: selecionar papel no mapa",IF($J9="A confirmar","REVER: confirmar enquadramento",IF(AND($J9="Realização/alienação",$K9=""),"REVER: falta ID de aquisição",IF(AND($J9="Realização/alienação",COUNTIF($A$9:$A$108,$K9)=0),"ERRO: ID de aquisição não encontrado",IF(AND($J9="Realização/alienação",IFERROR(INDEX($J$9:$J$108,MATCH($K9,$A$9:$A$108,0)),"")&lt;&gt;"Aquisição de lote"),"ERRO: ID associado não é aquisição",IF(AND($J9="Realização/alienação",$R9&lt; -'Parâmetros'!$B$7),"ERRO: quantidade excede lote","OK"))))))))))))),"ERRO: verificar ligação ao lote"))</f>
        <v/>
      </c>
    </row>
    <row r="10">
      <c r="A10" s="12" t="inlineStr">
        <is>
          <t>OP-0002</t>
        </is>
      </c>
      <c r="B10" s="27" t="n">
        <v>46056</v>
      </c>
      <c r="C10" s="12" t="inlineStr">
        <is>
          <t>Aquisição</t>
        </is>
      </c>
      <c r="D10" s="12" t="inlineStr">
        <is>
          <t>ETH</t>
        </is>
      </c>
      <c r="E10" s="28" t="n">
        <v>1.5</v>
      </c>
      <c r="F10" s="12" t="inlineStr">
        <is>
          <t>Coinbase</t>
        </is>
      </c>
      <c r="G10" s="17" t="n">
        <v>3300</v>
      </c>
      <c r="H10" s="17" t="n">
        <v>12</v>
      </c>
      <c r="I10" s="12" t="inlineStr">
        <is>
          <t>Coinbase — ordem CBD-030226-02</t>
        </is>
      </c>
      <c r="J10" s="12" t="inlineStr">
        <is>
          <t>Aquisição de lote</t>
        </is>
      </c>
      <c r="K10" s="12" t="inlineStr"/>
      <c r="L10" s="18">
        <f>IF($A10="","",IFERROR(IF($J10="Aquisição de lote",$G10+$H10,IF($J10="Realização/alienação",$G10-$H10,0)),0))</f>
        <v/>
      </c>
      <c r="M10" s="18">
        <f>IF($A10="","",IFERROR(IF($J10="Realização/alienação",INDEX($L$9:$L$108,MATCH($K10,$A$9:$A$108,0))/INDEX($E$9:$E$108,MATCH($K10,$A$9:$A$108,0)),0),0))</f>
        <v/>
      </c>
      <c r="N10" s="18">
        <f>IF($A10="","",IFERROR(IF($J10="Realização/alienação",$E10*$M10,0),0))</f>
        <v/>
      </c>
      <c r="O10" s="18">
        <f>IF($A10="","",IFERROR(IF($J10="Realização/alienação",$L10-$N10,0),0))</f>
        <v/>
      </c>
      <c r="P10" s="29">
        <f>IF($A10="","",IFERROR(IF($J10="Realização/alienação",INDEX($E$9:$E$108,MATCH($K10,$A$9:$A$108,0)),IF($J10="Aquisição de lote",$E10,0)),0))</f>
        <v/>
      </c>
      <c r="Q10" s="29">
        <f>IF($A10="","",IFERROR(IF($J10="Aquisição de lote",SUMIFS($E$9:$E$108,$K$9:$K$108,$A10,$J$9:$J$108,"Realização/alienação"),IF($J10="Realização/alienação",SUMIFS($E$9:$E$108,$K$9:$K$108,$K10,$J$9:$J$108,"Realização/alienação"),0)),0))</f>
        <v/>
      </c>
      <c r="R10" s="29">
        <f>IF($A10="","",IFERROR(IF($J10="Aquisição de lote",$E10-$Q10,IF($J10="Realização/alienação",$P10-$Q10,0)),0))</f>
        <v/>
      </c>
      <c r="S10" s="6">
        <f>IF($A10="","",IFERROR(IF(COUNTIF($A$9:$A$108,$A10)&gt;1,"ERRO: ID da operação duplicado",IF($C10="","REVER: selecionar tipo de operação",IF($D10="","REVER: indicar criptoativo",IF(OR($E10="",$E10&lt;=0),"REVER: indicar quantidade válida",IF($F10="","REVER: indicar plataforma/carteira",IF($G10="","REVER: indicar contravalor bruto",IF($H10="","REVER: indicar encargos (0 se não aplicável)",IF($J10="","REVER: selecionar papel no mapa",IF($J10="A confirmar","REVER: confirmar enquadramento",IF(AND($J10="Realização/alienação",$K10=""),"REVER: falta ID de aquisição",IF(AND($J10="Realização/alienação",COUNTIF($A$9:$A$108,$K10)=0),"ERRO: ID de aquisição não encontrado",IF(AND($J10="Realização/alienação",IFERROR(INDEX($J$9:$J$108,MATCH($K10,$A$9:$A$108,0)),"")&lt;&gt;"Aquisição de lote"),"ERRO: ID associado não é aquisição",IF(AND($J10="Realização/alienação",$R10&lt; -'Parâmetros'!$B$7),"ERRO: quantidade excede lote","OK"))))))))))))),"ERRO: verificar ligação ao lote"))</f>
        <v/>
      </c>
    </row>
    <row r="11">
      <c r="A11" s="12" t="inlineStr">
        <is>
          <t>OP-0003</t>
        </is>
      </c>
      <c r="B11" s="27" t="n">
        <v>46105</v>
      </c>
      <c r="C11" s="12" t="inlineStr">
        <is>
          <t>Alienação</t>
        </is>
      </c>
      <c r="D11" s="12" t="inlineStr">
        <is>
          <t>BTC</t>
        </is>
      </c>
      <c r="E11" s="28" t="n">
        <v>0.02</v>
      </c>
      <c r="F11" s="12" t="inlineStr">
        <is>
          <t>Bitstamp</t>
        </is>
      </c>
      <c r="G11" s="17" t="n">
        <v>1250</v>
      </c>
      <c r="H11" s="17" t="n">
        <v>6</v>
      </c>
      <c r="I11" s="12" t="inlineStr">
        <is>
          <t>Bitstamp — ordem BST-240326-01</t>
        </is>
      </c>
      <c r="J11" s="12" t="inlineStr">
        <is>
          <t>Realização/alienação</t>
        </is>
      </c>
      <c r="K11" s="12" t="inlineStr">
        <is>
          <t>OP-0001</t>
        </is>
      </c>
      <c r="L11" s="18">
        <f>IF($A11="","",IFERROR(IF($J11="Aquisição de lote",$G11+$H11,IF($J11="Realização/alienação",$G11-$H11,0)),0))</f>
        <v/>
      </c>
      <c r="M11" s="18">
        <f>IF($A11="","",IFERROR(IF($J11="Realização/alienação",INDEX($L$9:$L$108,MATCH($K11,$A$9:$A$108,0))/INDEX($E$9:$E$108,MATCH($K11,$A$9:$A$108,0)),0),0))</f>
        <v/>
      </c>
      <c r="N11" s="18">
        <f>IF($A11="","",IFERROR(IF($J11="Realização/alienação",$E11*$M11,0),0))</f>
        <v/>
      </c>
      <c r="O11" s="18">
        <f>IF($A11="","",IFERROR(IF($J11="Realização/alienação",$L11-$N11,0),0))</f>
        <v/>
      </c>
      <c r="P11" s="29">
        <f>IF($A11="","",IFERROR(IF($J11="Realização/alienação",INDEX($E$9:$E$108,MATCH($K11,$A$9:$A$108,0)),IF($J11="Aquisição de lote",$E11,0)),0))</f>
        <v/>
      </c>
      <c r="Q11" s="29">
        <f>IF($A11="","",IFERROR(IF($J11="Aquisição de lote",SUMIFS($E$9:$E$108,$K$9:$K$108,$A11,$J$9:$J$108,"Realização/alienação"),IF($J11="Realização/alienação",SUMIFS($E$9:$E$108,$K$9:$K$108,$K11,$J$9:$J$108,"Realização/alienação"),0)),0))</f>
        <v/>
      </c>
      <c r="R11" s="29">
        <f>IF($A11="","",IFERROR(IF($J11="Aquisição de lote",$E11-$Q11,IF($J11="Realização/alienação",$P11-$Q11,0)),0))</f>
        <v/>
      </c>
      <c r="S11" s="6">
        <f>IF($A11="","",IFERROR(IF(COUNTIF($A$9:$A$108,$A11)&gt;1,"ERRO: ID da operação duplicado",IF($C11="","REVER: selecionar tipo de operação",IF($D11="","REVER: indicar criptoativo",IF(OR($E11="",$E11&lt;=0),"REVER: indicar quantidade válida",IF($F11="","REVER: indicar plataforma/carteira",IF($G11="","REVER: indicar contravalor bruto",IF($H11="","REVER: indicar encargos (0 se não aplicável)",IF($J11="","REVER: selecionar papel no mapa",IF($J11="A confirmar","REVER: confirmar enquadramento",IF(AND($J11="Realização/alienação",$K11=""),"REVER: falta ID de aquisição",IF(AND($J11="Realização/alienação",COUNTIF($A$9:$A$108,$K11)=0),"ERRO: ID de aquisição não encontrado",IF(AND($J11="Realização/alienação",IFERROR(INDEX($J$9:$J$108,MATCH($K11,$A$9:$A$108,0)),"")&lt;&gt;"Aquisição de lote"),"ERRO: ID associado não é aquisição",IF(AND($J11="Realização/alienação",$R11&lt; -'Parâmetros'!$B$7),"ERRO: quantidade excede lote","OK"))))))))))))),"ERRO: verificar ligação ao lote"))</f>
        <v/>
      </c>
    </row>
    <row r="12">
      <c r="A12" s="12" t="inlineStr">
        <is>
          <t>OP-0004</t>
        </is>
      </c>
      <c r="B12" s="27" t="n">
        <v>46127</v>
      </c>
      <c r="C12" s="12" t="inlineStr">
        <is>
          <t>Aquisição</t>
        </is>
      </c>
      <c r="D12" s="12" t="inlineStr">
        <is>
          <t>SOL</t>
        </is>
      </c>
      <c r="E12" s="28" t="n">
        <v>20</v>
      </c>
      <c r="F12" s="12" t="inlineStr">
        <is>
          <t>Binance</t>
        </is>
      </c>
      <c r="G12" s="17" t="n">
        <v>280</v>
      </c>
      <c r="H12" s="17" t="n">
        <v>2</v>
      </c>
      <c r="I12" s="12" t="inlineStr">
        <is>
          <t>Binance — ordem BNB-150426-04</t>
        </is>
      </c>
      <c r="J12" s="12" t="inlineStr">
        <is>
          <t>Aquisição de lote</t>
        </is>
      </c>
      <c r="K12" s="12" t="inlineStr"/>
      <c r="L12" s="18">
        <f>IF($A12="","",IFERROR(IF($J12="Aquisição de lote",$G12+$H12,IF($J12="Realização/alienação",$G12-$H12,0)),0))</f>
        <v/>
      </c>
      <c r="M12" s="18">
        <f>IF($A12="","",IFERROR(IF($J12="Realização/alienação",INDEX($L$9:$L$108,MATCH($K12,$A$9:$A$108,0))/INDEX($E$9:$E$108,MATCH($K12,$A$9:$A$108,0)),0),0))</f>
        <v/>
      </c>
      <c r="N12" s="18">
        <f>IF($A12="","",IFERROR(IF($J12="Realização/alienação",$E12*$M12,0),0))</f>
        <v/>
      </c>
      <c r="O12" s="18">
        <f>IF($A12="","",IFERROR(IF($J12="Realização/alienação",$L12-$N12,0),0))</f>
        <v/>
      </c>
      <c r="P12" s="29">
        <f>IF($A12="","",IFERROR(IF($J12="Realização/alienação",INDEX($E$9:$E$108,MATCH($K12,$A$9:$A$108,0)),IF($J12="Aquisição de lote",$E12,0)),0))</f>
        <v/>
      </c>
      <c r="Q12" s="29">
        <f>IF($A12="","",IFERROR(IF($J12="Aquisição de lote",SUMIFS($E$9:$E$108,$K$9:$K$108,$A12,$J$9:$J$108,"Realização/alienação"),IF($J12="Realização/alienação",SUMIFS($E$9:$E$108,$K$9:$K$108,$K12,$J$9:$J$108,"Realização/alienação"),0)),0))</f>
        <v/>
      </c>
      <c r="R12" s="29">
        <f>IF($A12="","",IFERROR(IF($J12="Aquisição de lote",$E12-$Q12,IF($J12="Realização/alienação",$P12-$Q12,0)),0))</f>
        <v/>
      </c>
      <c r="S12" s="6">
        <f>IF($A12="","",IFERROR(IF(COUNTIF($A$9:$A$108,$A12)&gt;1,"ERRO: ID da operação duplicado",IF($C12="","REVER: selecionar tipo de operação",IF($D12="","REVER: indicar criptoativo",IF(OR($E12="",$E12&lt;=0),"REVER: indicar quantidade válida",IF($F12="","REVER: indicar plataforma/carteira",IF($G12="","REVER: indicar contravalor bruto",IF($H12="","REVER: indicar encargos (0 se não aplicável)",IF($J12="","REVER: selecionar papel no mapa",IF($J12="A confirmar","REVER: confirmar enquadramento",IF(AND($J12="Realização/alienação",$K12=""),"REVER: falta ID de aquisição",IF(AND($J12="Realização/alienação",COUNTIF($A$9:$A$108,$K12)=0),"ERRO: ID de aquisição não encontrado",IF(AND($J12="Realização/alienação",IFERROR(INDEX($J$9:$J$108,MATCH($K12,$A$9:$A$108,0)),"")&lt;&gt;"Aquisição de lote"),"ERRO: ID associado não é aquisição",IF(AND($J12="Realização/alienação",$R12&lt; -'Parâmetros'!$B$7),"ERRO: quantidade excede lote","OK"))))))))))))),"ERRO: verificar ligação ao lote"))</f>
        <v/>
      </c>
    </row>
    <row r="13">
      <c r="A13" s="12" t="inlineStr">
        <is>
          <t>OP-0005</t>
        </is>
      </c>
      <c r="B13" s="27" t="n">
        <v>46178</v>
      </c>
      <c r="C13" s="12" t="inlineStr">
        <is>
          <t>Alienação</t>
        </is>
      </c>
      <c r="D13" s="12" t="inlineStr">
        <is>
          <t>ETH</t>
        </is>
      </c>
      <c r="E13" s="28" t="n">
        <v>0.75</v>
      </c>
      <c r="F13" s="12" t="inlineStr">
        <is>
          <t>Coinbase</t>
        </is>
      </c>
      <c r="G13" s="17" t="n">
        <v>1900</v>
      </c>
      <c r="H13" s="17" t="n">
        <v>7</v>
      </c>
      <c r="I13" s="12" t="inlineStr">
        <is>
          <t>Coinbase — ordem CBD-050626-03</t>
        </is>
      </c>
      <c r="J13" s="12" t="inlineStr">
        <is>
          <t>Realização/alienação</t>
        </is>
      </c>
      <c r="K13" s="12" t="inlineStr">
        <is>
          <t>OP-0002</t>
        </is>
      </c>
      <c r="L13" s="18">
        <f>IF($A13="","",IFERROR(IF($J13="Aquisição de lote",$G13+$H13,IF($J13="Realização/alienação",$G13-$H13,0)),0))</f>
        <v/>
      </c>
      <c r="M13" s="18">
        <f>IF($A13="","",IFERROR(IF($J13="Realização/alienação",INDEX($L$9:$L$108,MATCH($K13,$A$9:$A$108,0))/INDEX($E$9:$E$108,MATCH($K13,$A$9:$A$108,0)),0),0))</f>
        <v/>
      </c>
      <c r="N13" s="18">
        <f>IF($A13="","",IFERROR(IF($J13="Realização/alienação",$E13*$M13,0),0))</f>
        <v/>
      </c>
      <c r="O13" s="18">
        <f>IF($A13="","",IFERROR(IF($J13="Realização/alienação",$L13-$N13,0),0))</f>
        <v/>
      </c>
      <c r="P13" s="29">
        <f>IF($A13="","",IFERROR(IF($J13="Realização/alienação",INDEX($E$9:$E$108,MATCH($K13,$A$9:$A$108,0)),IF($J13="Aquisição de lote",$E13,0)),0))</f>
        <v/>
      </c>
      <c r="Q13" s="29">
        <f>IF($A13="","",IFERROR(IF($J13="Aquisição de lote",SUMIFS($E$9:$E$108,$K$9:$K$108,$A13,$J$9:$J$108,"Realização/alienação"),IF($J13="Realização/alienação",SUMIFS($E$9:$E$108,$K$9:$K$108,$K13,$J$9:$J$108,"Realização/alienação"),0)),0))</f>
        <v/>
      </c>
      <c r="R13" s="29">
        <f>IF($A13="","",IFERROR(IF($J13="Aquisição de lote",$E13-$Q13,IF($J13="Realização/alienação",$P13-$Q13,0)),0))</f>
        <v/>
      </c>
      <c r="S13" s="6">
        <f>IF($A13="","",IFERROR(IF(COUNTIF($A$9:$A$108,$A13)&gt;1,"ERRO: ID da operação duplicado",IF($C13="","REVER: selecionar tipo de operação",IF($D13="","REVER: indicar criptoativo",IF(OR($E13="",$E13&lt;=0),"REVER: indicar quantidade válida",IF($F13="","REVER: indicar plataforma/carteira",IF($G13="","REVER: indicar contravalor bruto",IF($H13="","REVER: indicar encargos (0 se não aplicável)",IF($J13="","REVER: selecionar papel no mapa",IF($J13="A confirmar","REVER: confirmar enquadramento",IF(AND($J13="Realização/alienação",$K13=""),"REVER: falta ID de aquisição",IF(AND($J13="Realização/alienação",COUNTIF($A$9:$A$108,$K13)=0),"ERRO: ID de aquisição não encontrado",IF(AND($J13="Realização/alienação",IFERROR(INDEX($J$9:$J$108,MATCH($K13,$A$9:$A$108,0)),"")&lt;&gt;"Aquisição de lote"),"ERRO: ID associado não é aquisição",IF(AND($J13="Realização/alienação",$R13&lt; -'Parâmetros'!$B$7),"ERRO: quantidade excede lote","OK"))))))))))))),"ERRO: verificar ligação ao lote"))</f>
        <v/>
      </c>
    </row>
    <row r="14">
      <c r="A14" s="12" t="inlineStr">
        <is>
          <t>OP-0006</t>
        </is>
      </c>
      <c r="B14" s="27" t="n">
        <v>46197</v>
      </c>
      <c r="C14" s="12" t="inlineStr">
        <is>
          <t>Transferência</t>
        </is>
      </c>
      <c r="D14" s="12" t="inlineStr">
        <is>
          <t>BTC</t>
        </is>
      </c>
      <c r="E14" s="28" t="n">
        <v>0.01</v>
      </c>
      <c r="F14" s="12" t="inlineStr">
        <is>
          <t>Carteira Ledger</t>
        </is>
      </c>
      <c r="G14" s="17" t="n">
        <v>0</v>
      </c>
      <c r="H14" s="17" t="n">
        <v>0</v>
      </c>
      <c r="I14" s="12" t="inlineStr">
        <is>
          <t>Referência interna TRF-240626</t>
        </is>
      </c>
      <c r="J14" s="12" t="inlineStr">
        <is>
          <t>Sem apuramento</t>
        </is>
      </c>
      <c r="K14" s="12" t="inlineStr"/>
      <c r="L14" s="18">
        <f>IF($A14="","",IFERROR(IF($J14="Aquisição de lote",$G14+$H14,IF($J14="Realização/alienação",$G14-$H14,0)),0))</f>
        <v/>
      </c>
      <c r="M14" s="18">
        <f>IF($A14="","",IFERROR(IF($J14="Realização/alienação",INDEX($L$9:$L$108,MATCH($K14,$A$9:$A$108,0))/INDEX($E$9:$E$108,MATCH($K14,$A$9:$A$108,0)),0),0))</f>
        <v/>
      </c>
      <c r="N14" s="18">
        <f>IF($A14="","",IFERROR(IF($J14="Realização/alienação",$E14*$M14,0),0))</f>
        <v/>
      </c>
      <c r="O14" s="18">
        <f>IF($A14="","",IFERROR(IF($J14="Realização/alienação",$L14-$N14,0),0))</f>
        <v/>
      </c>
      <c r="P14" s="29">
        <f>IF($A14="","",IFERROR(IF($J14="Realização/alienação",INDEX($E$9:$E$108,MATCH($K14,$A$9:$A$108,0)),IF($J14="Aquisição de lote",$E14,0)),0))</f>
        <v/>
      </c>
      <c r="Q14" s="29">
        <f>IF($A14="","",IFERROR(IF($J14="Aquisição de lote",SUMIFS($E$9:$E$108,$K$9:$K$108,$A14,$J$9:$J$108,"Realização/alienação"),IF($J14="Realização/alienação",SUMIFS($E$9:$E$108,$K$9:$K$108,$K14,$J$9:$J$108,"Realização/alienação"),0)),0))</f>
        <v/>
      </c>
      <c r="R14" s="29">
        <f>IF($A14="","",IFERROR(IF($J14="Aquisição de lote",$E14-$Q14,IF($J14="Realização/alienação",$P14-$Q14,0)),0))</f>
        <v/>
      </c>
      <c r="S14" s="6">
        <f>IF($A14="","",IFERROR(IF(COUNTIF($A$9:$A$108,$A14)&gt;1,"ERRO: ID da operação duplicado",IF($C14="","REVER: selecionar tipo de operação",IF($D14="","REVER: indicar criptoativo",IF(OR($E14="",$E14&lt;=0),"REVER: indicar quantidade válida",IF($F14="","REVER: indicar plataforma/carteira",IF($G14="","REVER: indicar contravalor bruto",IF($H14="","REVER: indicar encargos (0 se não aplicável)",IF($J14="","REVER: selecionar papel no mapa",IF($J14="A confirmar","REVER: confirmar enquadramento",IF(AND($J14="Realização/alienação",$K14=""),"REVER: falta ID de aquisição",IF(AND($J14="Realização/alienação",COUNTIF($A$9:$A$108,$K14)=0),"ERRO: ID de aquisição não encontrado",IF(AND($J14="Realização/alienação",IFERROR(INDEX($J$9:$J$108,MATCH($K14,$A$9:$A$108,0)),"")&lt;&gt;"Aquisição de lote"),"ERRO: ID associado não é aquisição",IF(AND($J14="Realização/alienação",$R14&lt; -'Parâmetros'!$B$7),"ERRO: quantidade excede lote","OK"))))))))))))),"ERRO: verificar ligação ao lote"))</f>
        <v/>
      </c>
    </row>
    <row r="15">
      <c r="A15" s="12" t="inlineStr">
        <is>
          <t>OP-0007</t>
        </is>
      </c>
      <c r="B15" s="27" t="n">
        <v>46243</v>
      </c>
      <c r="C15" s="12" t="inlineStr">
        <is>
          <t>Permuta</t>
        </is>
      </c>
      <c r="D15" s="12" t="inlineStr">
        <is>
          <t>SOL</t>
        </is>
      </c>
      <c r="E15" s="28" t="n">
        <v>5</v>
      </c>
      <c r="F15" s="12" t="inlineStr">
        <is>
          <t>Binance</t>
        </is>
      </c>
      <c r="G15" s="17" t="n">
        <v>850</v>
      </c>
      <c r="H15" s="17" t="n">
        <v>4</v>
      </c>
      <c r="I15" s="12" t="inlineStr">
        <is>
          <t>Binance — operação BNB-090826-07</t>
        </is>
      </c>
      <c r="J15" s="12" t="inlineStr">
        <is>
          <t>A confirmar</t>
        </is>
      </c>
      <c r="K15" s="12" t="inlineStr"/>
      <c r="L15" s="18">
        <f>IF($A15="","",IFERROR(IF($J15="Aquisição de lote",$G15+$H15,IF($J15="Realização/alienação",$G15-$H15,0)),0))</f>
        <v/>
      </c>
      <c r="M15" s="18">
        <f>IF($A15="","",IFERROR(IF($J15="Realização/alienação",INDEX($L$9:$L$108,MATCH($K15,$A$9:$A$108,0))/INDEX($E$9:$E$108,MATCH($K15,$A$9:$A$108,0)),0),0))</f>
        <v/>
      </c>
      <c r="N15" s="18">
        <f>IF($A15="","",IFERROR(IF($J15="Realização/alienação",$E15*$M15,0),0))</f>
        <v/>
      </c>
      <c r="O15" s="18">
        <f>IF($A15="","",IFERROR(IF($J15="Realização/alienação",$L15-$N15,0),0))</f>
        <v/>
      </c>
      <c r="P15" s="29">
        <f>IF($A15="","",IFERROR(IF($J15="Realização/alienação",INDEX($E$9:$E$108,MATCH($K15,$A$9:$A$108,0)),IF($J15="Aquisição de lote",$E15,0)),0))</f>
        <v/>
      </c>
      <c r="Q15" s="29">
        <f>IF($A15="","",IFERROR(IF($J15="Aquisição de lote",SUMIFS($E$9:$E$108,$K$9:$K$108,$A15,$J$9:$J$108,"Realização/alienação"),IF($J15="Realização/alienação",SUMIFS($E$9:$E$108,$K$9:$K$108,$K15,$J$9:$J$108,"Realização/alienação"),0)),0))</f>
        <v/>
      </c>
      <c r="R15" s="29">
        <f>IF($A15="","",IFERROR(IF($J15="Aquisição de lote",$E15-$Q15,IF($J15="Realização/alienação",$P15-$Q15,0)),0))</f>
        <v/>
      </c>
      <c r="S15" s="6">
        <f>IF($A15="","",IFERROR(IF(COUNTIF($A$9:$A$108,$A15)&gt;1,"ERRO: ID da operação duplicado",IF($C15="","REVER: selecionar tipo de operação",IF($D15="","REVER: indicar criptoativo",IF(OR($E15="",$E15&lt;=0),"REVER: indicar quantidade válida",IF($F15="","REVER: indicar plataforma/carteira",IF($G15="","REVER: indicar contravalor bruto",IF($H15="","REVER: indicar encargos (0 se não aplicável)",IF($J15="","REVER: selecionar papel no mapa",IF($J15="A confirmar","REVER: confirmar enquadramento",IF(AND($J15="Realização/alienação",$K15=""),"REVER: falta ID de aquisição",IF(AND($J15="Realização/alienação",COUNTIF($A$9:$A$108,$K15)=0),"ERRO: ID de aquisição não encontrado",IF(AND($J15="Realização/alienação",IFERROR(INDEX($J$9:$J$108,MATCH($K15,$A$9:$A$108,0)),"")&lt;&gt;"Aquisição de lote"),"ERRO: ID associado não é aquisição",IF(AND($J15="Realização/alienação",$R15&lt; -'Parâmetros'!$B$7),"ERRO: quantidade excede lote","OK"))))))))))))),"ERRO: verificar ligação ao lote"))</f>
        <v/>
      </c>
    </row>
    <row r="16">
      <c r="A16" s="12" t="inlineStr">
        <is>
          <t>OP-0008</t>
        </is>
      </c>
      <c r="B16" s="27" t="n">
        <v>46297</v>
      </c>
      <c r="C16" s="12" t="inlineStr">
        <is>
          <t>Aquisição</t>
        </is>
      </c>
      <c r="D16" s="12" t="inlineStr">
        <is>
          <t>USDC</t>
        </is>
      </c>
      <c r="E16" s="28" t="n">
        <v>1000</v>
      </c>
      <c r="F16" s="12" t="inlineStr">
        <is>
          <t>Bit2Me</t>
        </is>
      </c>
      <c r="G16" s="17" t="n">
        <v>920</v>
      </c>
      <c r="H16" s="17" t="n">
        <v>3</v>
      </c>
      <c r="I16" s="12" t="inlineStr">
        <is>
          <t>Bit2Me — ordem B2M-021026-01</t>
        </is>
      </c>
      <c r="J16" s="12" t="inlineStr">
        <is>
          <t>Aquisição de lote</t>
        </is>
      </c>
      <c r="K16" s="12" t="inlineStr"/>
      <c r="L16" s="18">
        <f>IF($A16="","",IFERROR(IF($J16="Aquisição de lote",$G16+$H16,IF($J16="Realização/alienação",$G16-$H16,0)),0))</f>
        <v/>
      </c>
      <c r="M16" s="18">
        <f>IF($A16="","",IFERROR(IF($J16="Realização/alienação",INDEX($L$9:$L$108,MATCH($K16,$A$9:$A$108,0))/INDEX($E$9:$E$108,MATCH($K16,$A$9:$A$108,0)),0),0))</f>
        <v/>
      </c>
      <c r="N16" s="18">
        <f>IF($A16="","",IFERROR(IF($J16="Realização/alienação",$E16*$M16,0),0))</f>
        <v/>
      </c>
      <c r="O16" s="18">
        <f>IF($A16="","",IFERROR(IF($J16="Realização/alienação",$L16-$N16,0),0))</f>
        <v/>
      </c>
      <c r="P16" s="29">
        <f>IF($A16="","",IFERROR(IF($J16="Realização/alienação",INDEX($E$9:$E$108,MATCH($K16,$A$9:$A$108,0)),IF($J16="Aquisição de lote",$E16,0)),0))</f>
        <v/>
      </c>
      <c r="Q16" s="29">
        <f>IF($A16="","",IFERROR(IF($J16="Aquisição de lote",SUMIFS($E$9:$E$108,$K$9:$K$108,$A16,$J$9:$J$108,"Realização/alienação"),IF($J16="Realização/alienação",SUMIFS($E$9:$E$108,$K$9:$K$108,$K16,$J$9:$J$108,"Realização/alienação"),0)),0))</f>
        <v/>
      </c>
      <c r="R16" s="29">
        <f>IF($A16="","",IFERROR(IF($J16="Aquisição de lote",$E16-$Q16,IF($J16="Realização/alienação",$P16-$Q16,0)),0))</f>
        <v/>
      </c>
      <c r="S16" s="6">
        <f>IF($A16="","",IFERROR(IF(COUNTIF($A$9:$A$108,$A16)&gt;1,"ERRO: ID da operação duplicado",IF($C16="","REVER: selecionar tipo de operação",IF($D16="","REVER: indicar criptoativo",IF(OR($E16="",$E16&lt;=0),"REVER: indicar quantidade válida",IF($F16="","REVER: indicar plataforma/carteira",IF($G16="","REVER: indicar contravalor bruto",IF($H16="","REVER: indicar encargos (0 se não aplicável)",IF($J16="","REVER: selecionar papel no mapa",IF($J16="A confirmar","REVER: confirmar enquadramento",IF(AND($J16="Realização/alienação",$K16=""),"REVER: falta ID de aquisição",IF(AND($J16="Realização/alienação",COUNTIF($A$9:$A$108,$K16)=0),"ERRO: ID de aquisição não encontrado",IF(AND($J16="Realização/alienação",IFERROR(INDEX($J$9:$J$108,MATCH($K16,$A$9:$A$108,0)),"")&lt;&gt;"Aquisição de lote"),"ERRO: ID associado não é aquisição",IF(AND($J16="Realização/alienação",$R16&lt; -'Parâmetros'!$B$7),"ERRO: quantidade excede lote","OK"))))))))))))),"ERRO: verificar ligação ao lote"))</f>
        <v/>
      </c>
    </row>
    <row r="17">
      <c r="A17" s="12" t="inlineStr">
        <is>
          <t>OP-0009</t>
        </is>
      </c>
      <c r="B17" s="27" t="n">
        <v>46376</v>
      </c>
      <c r="C17" s="12" t="inlineStr">
        <is>
          <t>Alienação</t>
        </is>
      </c>
      <c r="D17" s="12" t="inlineStr">
        <is>
          <t>BTC</t>
        </is>
      </c>
      <c r="E17" s="28" t="n">
        <v>0.03</v>
      </c>
      <c r="F17" s="12" t="inlineStr">
        <is>
          <t>Kraken</t>
        </is>
      </c>
      <c r="G17" s="17" t="n">
        <v>1800</v>
      </c>
      <c r="H17" s="17" t="n">
        <v>8</v>
      </c>
      <c r="I17" s="12" t="inlineStr">
        <is>
          <t>Kraken — ordem KRA-201226-05</t>
        </is>
      </c>
      <c r="J17" s="12" t="inlineStr">
        <is>
          <t>Realização/alienação</t>
        </is>
      </c>
      <c r="K17" s="12" t="inlineStr">
        <is>
          <t>OP-0001</t>
        </is>
      </c>
      <c r="L17" s="18">
        <f>IF($A17="","",IFERROR(IF($J17="Aquisição de lote",$G17+$H17,IF($J17="Realização/alienação",$G17-$H17,0)),0))</f>
        <v/>
      </c>
      <c r="M17" s="18">
        <f>IF($A17="","",IFERROR(IF($J17="Realização/alienação",INDEX($L$9:$L$108,MATCH($K17,$A$9:$A$108,0))/INDEX($E$9:$E$108,MATCH($K17,$A$9:$A$108,0)),0),0))</f>
        <v/>
      </c>
      <c r="N17" s="18">
        <f>IF($A17="","",IFERROR(IF($J17="Realização/alienação",$E17*$M17,0),0))</f>
        <v/>
      </c>
      <c r="O17" s="18">
        <f>IF($A17="","",IFERROR(IF($J17="Realização/alienação",$L17-$N17,0),0))</f>
        <v/>
      </c>
      <c r="P17" s="29">
        <f>IF($A17="","",IFERROR(IF($J17="Realização/alienação",INDEX($E$9:$E$108,MATCH($K17,$A$9:$A$108,0)),IF($J17="Aquisição de lote",$E17,0)),0))</f>
        <v/>
      </c>
      <c r="Q17" s="29">
        <f>IF($A17="","",IFERROR(IF($J17="Aquisição de lote",SUMIFS($E$9:$E$108,$K$9:$K$108,$A17,$J$9:$J$108,"Realização/alienação"),IF($J17="Realização/alienação",SUMIFS($E$9:$E$108,$K$9:$K$108,$K17,$J$9:$J$108,"Realização/alienação"),0)),0))</f>
        <v/>
      </c>
      <c r="R17" s="29">
        <f>IF($A17="","",IFERROR(IF($J17="Aquisição de lote",$E17-$Q17,IF($J17="Realização/alienação",$P17-$Q17,0)),0))</f>
        <v/>
      </c>
      <c r="S17" s="6">
        <f>IF($A17="","",IFERROR(IF(COUNTIF($A$9:$A$108,$A17)&gt;1,"ERRO: ID da operação duplicado",IF($C17="","REVER: selecionar tipo de operação",IF($D17="","REVER: indicar criptoativo",IF(OR($E17="",$E17&lt;=0),"REVER: indicar quantidade válida",IF($F17="","REVER: indicar plataforma/carteira",IF($G17="","REVER: indicar contravalor bruto",IF($H17="","REVER: indicar encargos (0 se não aplicável)",IF($J17="","REVER: selecionar papel no mapa",IF($J17="A confirmar","REVER: confirmar enquadramento",IF(AND($J17="Realização/alienação",$K17=""),"REVER: falta ID de aquisição",IF(AND($J17="Realização/alienação",COUNTIF($A$9:$A$108,$K17)=0),"ERRO: ID de aquisição não encontrado",IF(AND($J17="Realização/alienação",IFERROR(INDEX($J$9:$J$108,MATCH($K17,$A$9:$A$108,0)),"")&lt;&gt;"Aquisição de lote"),"ERRO: ID associado não é aquisição",IF(AND($J17="Realização/alienação",$R17&lt; -'Parâmetros'!$B$7),"ERRO: quantidade excede lote","OK"))))))))))))),"ERRO: verificar ligação ao lote"))</f>
        <v/>
      </c>
    </row>
    <row r="18">
      <c r="A18" s="12" t="n"/>
      <c r="B18" s="27" t="n"/>
      <c r="C18" s="12" t="n"/>
      <c r="D18" s="12" t="n"/>
      <c r="E18" s="28" t="n"/>
      <c r="F18" s="12" t="n"/>
      <c r="G18" s="17" t="n"/>
      <c r="H18" s="17" t="n"/>
      <c r="I18" s="12" t="n"/>
      <c r="J18" s="12" t="n"/>
      <c r="K18" s="12" t="n"/>
      <c r="L18" s="18">
        <f>IF($A18="","",IFERROR(IF($J18="Aquisição de lote",$G18+$H18,IF($J18="Realização/alienação",$G18-$H18,0)),0))</f>
        <v/>
      </c>
      <c r="M18" s="18">
        <f>IF($A18="","",IFERROR(IF($J18="Realização/alienação",INDEX($L$9:$L$108,MATCH($K18,$A$9:$A$108,0))/INDEX($E$9:$E$108,MATCH($K18,$A$9:$A$108,0)),0),0))</f>
        <v/>
      </c>
      <c r="N18" s="18">
        <f>IF($A18="","",IFERROR(IF($J18="Realização/alienação",$E18*$M18,0),0))</f>
        <v/>
      </c>
      <c r="O18" s="18">
        <f>IF($A18="","",IFERROR(IF($J18="Realização/alienação",$L18-$N18,0),0))</f>
        <v/>
      </c>
      <c r="P18" s="29">
        <f>IF($A18="","",IFERROR(IF($J18="Realização/alienação",INDEX($E$9:$E$108,MATCH($K18,$A$9:$A$108,0)),IF($J18="Aquisição de lote",$E18,0)),0))</f>
        <v/>
      </c>
      <c r="Q18" s="29">
        <f>IF($A18="","",IFERROR(IF($J18="Aquisição de lote",SUMIFS($E$9:$E$108,$K$9:$K$108,$A18,$J$9:$J$108,"Realização/alienação"),IF($J18="Realização/alienação",SUMIFS($E$9:$E$108,$K$9:$K$108,$K18,$J$9:$J$108,"Realização/alienação"),0)),0))</f>
        <v/>
      </c>
      <c r="R18" s="29">
        <f>IF($A18="","",IFERROR(IF($J18="Aquisição de lote",$E18-$Q18,IF($J18="Realização/alienação",$P18-$Q18,0)),0))</f>
        <v/>
      </c>
      <c r="S18" s="6">
        <f>IF($A18="","",IFERROR(IF(COUNTIF($A$9:$A$108,$A18)&gt;1,"ERRO: ID da operação duplicado",IF($C18="","REVER: selecionar tipo de operação",IF($D18="","REVER: indicar criptoativo",IF(OR($E18="",$E18&lt;=0),"REVER: indicar quantidade válida",IF($F18="","REVER: indicar plataforma/carteira",IF($G18="","REVER: indicar contravalor bruto",IF($H18="","REVER: indicar encargos (0 se não aplicável)",IF($J18="","REVER: selecionar papel no mapa",IF($J18="A confirmar","REVER: confirmar enquadramento",IF(AND($J18="Realização/alienação",$K18=""),"REVER: falta ID de aquisição",IF(AND($J18="Realização/alienação",COUNTIF($A$9:$A$108,$K18)=0),"ERRO: ID de aquisição não encontrado",IF(AND($J18="Realização/alienação",IFERROR(INDEX($J$9:$J$108,MATCH($K18,$A$9:$A$108,0)),"")&lt;&gt;"Aquisição de lote"),"ERRO: ID associado não é aquisição",IF(AND($J18="Realização/alienação",$R18&lt; -'Parâmetros'!$B$7),"ERRO: quantidade excede lote","OK"))))))))))))),"ERRO: verificar ligação ao lote"))</f>
        <v/>
      </c>
    </row>
    <row r="19">
      <c r="A19" s="12" t="n"/>
      <c r="B19" s="27" t="n"/>
      <c r="C19" s="12" t="n"/>
      <c r="D19" s="12" t="n"/>
      <c r="E19" s="28" t="n"/>
      <c r="F19" s="12" t="n"/>
      <c r="G19" s="17" t="n"/>
      <c r="H19" s="17" t="n"/>
      <c r="I19" s="12" t="n"/>
      <c r="J19" s="12" t="n"/>
      <c r="K19" s="12" t="n"/>
      <c r="L19" s="18">
        <f>IF($A19="","",IFERROR(IF($J19="Aquisição de lote",$G19+$H19,IF($J19="Realização/alienação",$G19-$H19,0)),0))</f>
        <v/>
      </c>
      <c r="M19" s="18">
        <f>IF($A19="","",IFERROR(IF($J19="Realização/alienação",INDEX($L$9:$L$108,MATCH($K19,$A$9:$A$108,0))/INDEX($E$9:$E$108,MATCH($K19,$A$9:$A$108,0)),0),0))</f>
        <v/>
      </c>
      <c r="N19" s="18">
        <f>IF($A19="","",IFERROR(IF($J19="Realização/alienação",$E19*$M19,0),0))</f>
        <v/>
      </c>
      <c r="O19" s="18">
        <f>IF($A19="","",IFERROR(IF($J19="Realização/alienação",$L19-$N19,0),0))</f>
        <v/>
      </c>
      <c r="P19" s="29">
        <f>IF($A19="","",IFERROR(IF($J19="Realização/alienação",INDEX($E$9:$E$108,MATCH($K19,$A$9:$A$108,0)),IF($J19="Aquisição de lote",$E19,0)),0))</f>
        <v/>
      </c>
      <c r="Q19" s="29">
        <f>IF($A19="","",IFERROR(IF($J19="Aquisição de lote",SUMIFS($E$9:$E$108,$K$9:$K$108,$A19,$J$9:$J$108,"Realização/alienação"),IF($J19="Realização/alienação",SUMIFS($E$9:$E$108,$K$9:$K$108,$K19,$J$9:$J$108,"Realização/alienação"),0)),0))</f>
        <v/>
      </c>
      <c r="R19" s="29">
        <f>IF($A19="","",IFERROR(IF($J19="Aquisição de lote",$E19-$Q19,IF($J19="Realização/alienação",$P19-$Q19,0)),0))</f>
        <v/>
      </c>
      <c r="S19" s="6">
        <f>IF($A19="","",IFERROR(IF(COUNTIF($A$9:$A$108,$A19)&gt;1,"ERRO: ID da operação duplicado",IF($C19="","REVER: selecionar tipo de operação",IF($D19="","REVER: indicar criptoativo",IF(OR($E19="",$E19&lt;=0),"REVER: indicar quantidade válida",IF($F19="","REVER: indicar plataforma/carteira",IF($G19="","REVER: indicar contravalor bruto",IF($H19="","REVER: indicar encargos (0 se não aplicável)",IF($J19="","REVER: selecionar papel no mapa",IF($J19="A confirmar","REVER: confirmar enquadramento",IF(AND($J19="Realização/alienação",$K19=""),"REVER: falta ID de aquisição",IF(AND($J19="Realização/alienação",COUNTIF($A$9:$A$108,$K19)=0),"ERRO: ID de aquisição não encontrado",IF(AND($J19="Realização/alienação",IFERROR(INDEX($J$9:$J$108,MATCH($K19,$A$9:$A$108,0)),"")&lt;&gt;"Aquisição de lote"),"ERRO: ID associado não é aquisição",IF(AND($J19="Realização/alienação",$R19&lt; -'Parâmetros'!$B$7),"ERRO: quantidade excede lote","OK"))))))))))))),"ERRO: verificar ligação ao lote"))</f>
        <v/>
      </c>
    </row>
    <row r="20">
      <c r="A20" s="12" t="n"/>
      <c r="B20" s="27" t="n"/>
      <c r="C20" s="12" t="n"/>
      <c r="D20" s="12" t="n"/>
      <c r="E20" s="28" t="n"/>
      <c r="F20" s="12" t="n"/>
      <c r="G20" s="17" t="n"/>
      <c r="H20" s="17" t="n"/>
      <c r="I20" s="12" t="n"/>
      <c r="J20" s="12" t="n"/>
      <c r="K20" s="12" t="n"/>
      <c r="L20" s="18">
        <f>IF($A20="","",IFERROR(IF($J20="Aquisição de lote",$G20+$H20,IF($J20="Realização/alienação",$G20-$H20,0)),0))</f>
        <v/>
      </c>
      <c r="M20" s="18">
        <f>IF($A20="","",IFERROR(IF($J20="Realização/alienação",INDEX($L$9:$L$108,MATCH($K20,$A$9:$A$108,0))/INDEX($E$9:$E$108,MATCH($K20,$A$9:$A$108,0)),0),0))</f>
        <v/>
      </c>
      <c r="N20" s="18">
        <f>IF($A20="","",IFERROR(IF($J20="Realização/alienação",$E20*$M20,0),0))</f>
        <v/>
      </c>
      <c r="O20" s="18">
        <f>IF($A20="","",IFERROR(IF($J20="Realização/alienação",$L20-$N20,0),0))</f>
        <v/>
      </c>
      <c r="P20" s="29">
        <f>IF($A20="","",IFERROR(IF($J20="Realização/alienação",INDEX($E$9:$E$108,MATCH($K20,$A$9:$A$108,0)),IF($J20="Aquisição de lote",$E20,0)),0))</f>
        <v/>
      </c>
      <c r="Q20" s="29">
        <f>IF($A20="","",IFERROR(IF($J20="Aquisição de lote",SUMIFS($E$9:$E$108,$K$9:$K$108,$A20,$J$9:$J$108,"Realização/alienação"),IF($J20="Realização/alienação",SUMIFS($E$9:$E$108,$K$9:$K$108,$K20,$J$9:$J$108,"Realização/alienação"),0)),0))</f>
        <v/>
      </c>
      <c r="R20" s="29">
        <f>IF($A20="","",IFERROR(IF($J20="Aquisição de lote",$E20-$Q20,IF($J20="Realização/alienação",$P20-$Q20,0)),0))</f>
        <v/>
      </c>
      <c r="S20" s="6">
        <f>IF($A20="","",IFERROR(IF(COUNTIF($A$9:$A$108,$A20)&gt;1,"ERRO: ID da operação duplicado",IF($C20="","REVER: selecionar tipo de operação",IF($D20="","REVER: indicar criptoativo",IF(OR($E20="",$E20&lt;=0),"REVER: indicar quantidade válida",IF($F20="","REVER: indicar plataforma/carteira",IF($G20="","REVER: indicar contravalor bruto",IF($H20="","REVER: indicar encargos (0 se não aplicável)",IF($J20="","REVER: selecionar papel no mapa",IF($J20="A confirmar","REVER: confirmar enquadramento",IF(AND($J20="Realização/alienação",$K20=""),"REVER: falta ID de aquisição",IF(AND($J20="Realização/alienação",COUNTIF($A$9:$A$108,$K20)=0),"ERRO: ID de aquisição não encontrado",IF(AND($J20="Realização/alienação",IFERROR(INDEX($J$9:$J$108,MATCH($K20,$A$9:$A$108,0)),"")&lt;&gt;"Aquisição de lote"),"ERRO: ID associado não é aquisição",IF(AND($J20="Realização/alienação",$R20&lt; -'Parâmetros'!$B$7),"ERRO: quantidade excede lote","OK"))))))))))))),"ERRO: verificar ligação ao lote"))</f>
        <v/>
      </c>
    </row>
    <row r="21">
      <c r="A21" s="12" t="n"/>
      <c r="B21" s="27" t="n"/>
      <c r="C21" s="12" t="n"/>
      <c r="D21" s="12" t="n"/>
      <c r="E21" s="28" t="n"/>
      <c r="F21" s="12" t="n"/>
      <c r="G21" s="17" t="n"/>
      <c r="H21" s="17" t="n"/>
      <c r="I21" s="12" t="n"/>
      <c r="J21" s="12" t="n"/>
      <c r="K21" s="12" t="n"/>
      <c r="L21" s="18">
        <f>IF($A21="","",IFERROR(IF($J21="Aquisição de lote",$G21+$H21,IF($J21="Realização/alienação",$G21-$H21,0)),0))</f>
        <v/>
      </c>
      <c r="M21" s="18">
        <f>IF($A21="","",IFERROR(IF($J21="Realização/alienação",INDEX($L$9:$L$108,MATCH($K21,$A$9:$A$108,0))/INDEX($E$9:$E$108,MATCH($K21,$A$9:$A$108,0)),0),0))</f>
        <v/>
      </c>
      <c r="N21" s="18">
        <f>IF($A21="","",IFERROR(IF($J21="Realização/alienação",$E21*$M21,0),0))</f>
        <v/>
      </c>
      <c r="O21" s="18">
        <f>IF($A21="","",IFERROR(IF($J21="Realização/alienação",$L21-$N21,0),0))</f>
        <v/>
      </c>
      <c r="P21" s="29">
        <f>IF($A21="","",IFERROR(IF($J21="Realização/alienação",INDEX($E$9:$E$108,MATCH($K21,$A$9:$A$108,0)),IF($J21="Aquisição de lote",$E21,0)),0))</f>
        <v/>
      </c>
      <c r="Q21" s="29">
        <f>IF($A21="","",IFERROR(IF($J21="Aquisição de lote",SUMIFS($E$9:$E$108,$K$9:$K$108,$A21,$J$9:$J$108,"Realização/alienação"),IF($J21="Realização/alienação",SUMIFS($E$9:$E$108,$K$9:$K$108,$K21,$J$9:$J$108,"Realização/alienação"),0)),0))</f>
        <v/>
      </c>
      <c r="R21" s="29">
        <f>IF($A21="","",IFERROR(IF($J21="Aquisição de lote",$E21-$Q21,IF($J21="Realização/alienação",$P21-$Q21,0)),0))</f>
        <v/>
      </c>
      <c r="S21" s="6">
        <f>IF($A21="","",IFERROR(IF(COUNTIF($A$9:$A$108,$A21)&gt;1,"ERRO: ID da operação duplicado",IF($C21="","REVER: selecionar tipo de operação",IF($D21="","REVER: indicar criptoativo",IF(OR($E21="",$E21&lt;=0),"REVER: indicar quantidade válida",IF($F21="","REVER: indicar plataforma/carteira",IF($G21="","REVER: indicar contravalor bruto",IF($H21="","REVER: indicar encargos (0 se não aplicável)",IF($J21="","REVER: selecionar papel no mapa",IF($J21="A confirmar","REVER: confirmar enquadramento",IF(AND($J21="Realização/alienação",$K21=""),"REVER: falta ID de aquisição",IF(AND($J21="Realização/alienação",COUNTIF($A$9:$A$108,$K21)=0),"ERRO: ID de aquisição não encontrado",IF(AND($J21="Realização/alienação",IFERROR(INDEX($J$9:$J$108,MATCH($K21,$A$9:$A$108,0)),"")&lt;&gt;"Aquisição de lote"),"ERRO: ID associado não é aquisição",IF(AND($J21="Realização/alienação",$R21&lt; -'Parâmetros'!$B$7),"ERRO: quantidade excede lote","OK"))))))))))))),"ERRO: verificar ligação ao lote"))</f>
        <v/>
      </c>
    </row>
    <row r="22">
      <c r="A22" s="12" t="n"/>
      <c r="B22" s="27" t="n"/>
      <c r="C22" s="12" t="n"/>
      <c r="D22" s="12" t="n"/>
      <c r="E22" s="28" t="n"/>
      <c r="F22" s="12" t="n"/>
      <c r="G22" s="17" t="n"/>
      <c r="H22" s="17" t="n"/>
      <c r="I22" s="12" t="n"/>
      <c r="J22" s="12" t="n"/>
      <c r="K22" s="12" t="n"/>
      <c r="L22" s="18">
        <f>IF($A22="","",IFERROR(IF($J22="Aquisição de lote",$G22+$H22,IF($J22="Realização/alienação",$G22-$H22,0)),0))</f>
        <v/>
      </c>
      <c r="M22" s="18">
        <f>IF($A22="","",IFERROR(IF($J22="Realização/alienação",INDEX($L$9:$L$108,MATCH($K22,$A$9:$A$108,0))/INDEX($E$9:$E$108,MATCH($K22,$A$9:$A$108,0)),0),0))</f>
        <v/>
      </c>
      <c r="N22" s="18">
        <f>IF($A22="","",IFERROR(IF($J22="Realização/alienação",$E22*$M22,0),0))</f>
        <v/>
      </c>
      <c r="O22" s="18">
        <f>IF($A22="","",IFERROR(IF($J22="Realização/alienação",$L22-$N22,0),0))</f>
        <v/>
      </c>
      <c r="P22" s="29">
        <f>IF($A22="","",IFERROR(IF($J22="Realização/alienação",INDEX($E$9:$E$108,MATCH($K22,$A$9:$A$108,0)),IF($J22="Aquisição de lote",$E22,0)),0))</f>
        <v/>
      </c>
      <c r="Q22" s="29">
        <f>IF($A22="","",IFERROR(IF($J22="Aquisição de lote",SUMIFS($E$9:$E$108,$K$9:$K$108,$A22,$J$9:$J$108,"Realização/alienação"),IF($J22="Realização/alienação",SUMIFS($E$9:$E$108,$K$9:$K$108,$K22,$J$9:$J$108,"Realização/alienação"),0)),0))</f>
        <v/>
      </c>
      <c r="R22" s="29">
        <f>IF($A22="","",IFERROR(IF($J22="Aquisição de lote",$E22-$Q22,IF($J22="Realização/alienação",$P22-$Q22,0)),0))</f>
        <v/>
      </c>
      <c r="S22" s="6">
        <f>IF($A22="","",IFERROR(IF(COUNTIF($A$9:$A$108,$A22)&gt;1,"ERRO: ID da operação duplicado",IF($C22="","REVER: selecionar tipo de operação",IF($D22="","REVER: indicar criptoativo",IF(OR($E22="",$E22&lt;=0),"REVER: indicar quantidade válida",IF($F22="","REVER: indicar plataforma/carteira",IF($G22="","REVER: indicar contravalor bruto",IF($H22="","REVER: indicar encargos (0 se não aplicável)",IF($J22="","REVER: selecionar papel no mapa",IF($J22="A confirmar","REVER: confirmar enquadramento",IF(AND($J22="Realização/alienação",$K22=""),"REVER: falta ID de aquisição",IF(AND($J22="Realização/alienação",COUNTIF($A$9:$A$108,$K22)=0),"ERRO: ID de aquisição não encontrado",IF(AND($J22="Realização/alienação",IFERROR(INDEX($J$9:$J$108,MATCH($K22,$A$9:$A$108,0)),"")&lt;&gt;"Aquisição de lote"),"ERRO: ID associado não é aquisição",IF(AND($J22="Realização/alienação",$R22&lt; -'Parâmetros'!$B$7),"ERRO: quantidade excede lote","OK"))))))))))))),"ERRO: verificar ligação ao lote"))</f>
        <v/>
      </c>
    </row>
    <row r="23">
      <c r="A23" s="12" t="n"/>
      <c r="B23" s="27" t="n"/>
      <c r="C23" s="12" t="n"/>
      <c r="D23" s="12" t="n"/>
      <c r="E23" s="28" t="n"/>
      <c r="F23" s="12" t="n"/>
      <c r="G23" s="17" t="n"/>
      <c r="H23" s="17" t="n"/>
      <c r="I23" s="12" t="n"/>
      <c r="J23" s="12" t="n"/>
      <c r="K23" s="12" t="n"/>
      <c r="L23" s="18">
        <f>IF($A23="","",IFERROR(IF($J23="Aquisição de lote",$G23+$H23,IF($J23="Realização/alienação",$G23-$H23,0)),0))</f>
        <v/>
      </c>
      <c r="M23" s="18">
        <f>IF($A23="","",IFERROR(IF($J23="Realização/alienação",INDEX($L$9:$L$108,MATCH($K23,$A$9:$A$108,0))/INDEX($E$9:$E$108,MATCH($K23,$A$9:$A$108,0)),0),0))</f>
        <v/>
      </c>
      <c r="N23" s="18">
        <f>IF($A23="","",IFERROR(IF($J23="Realização/alienação",$E23*$M23,0),0))</f>
        <v/>
      </c>
      <c r="O23" s="18">
        <f>IF($A23="","",IFERROR(IF($J23="Realização/alienação",$L23-$N23,0),0))</f>
        <v/>
      </c>
      <c r="P23" s="29">
        <f>IF($A23="","",IFERROR(IF($J23="Realização/alienação",INDEX($E$9:$E$108,MATCH($K23,$A$9:$A$108,0)),IF($J23="Aquisição de lote",$E23,0)),0))</f>
        <v/>
      </c>
      <c r="Q23" s="29">
        <f>IF($A23="","",IFERROR(IF($J23="Aquisição de lote",SUMIFS($E$9:$E$108,$K$9:$K$108,$A23,$J$9:$J$108,"Realização/alienação"),IF($J23="Realização/alienação",SUMIFS($E$9:$E$108,$K$9:$K$108,$K23,$J$9:$J$108,"Realização/alienação"),0)),0))</f>
        <v/>
      </c>
      <c r="R23" s="29">
        <f>IF($A23="","",IFERROR(IF($J23="Aquisição de lote",$E23-$Q23,IF($J23="Realização/alienação",$P23-$Q23,0)),0))</f>
        <v/>
      </c>
      <c r="S23" s="6">
        <f>IF($A23="","",IFERROR(IF(COUNTIF($A$9:$A$108,$A23)&gt;1,"ERRO: ID da operação duplicado",IF($C23="","REVER: selecionar tipo de operação",IF($D23="","REVER: indicar criptoativo",IF(OR($E23="",$E23&lt;=0),"REVER: indicar quantidade válida",IF($F23="","REVER: indicar plataforma/carteira",IF($G23="","REVER: indicar contravalor bruto",IF($H23="","REVER: indicar encargos (0 se não aplicável)",IF($J23="","REVER: selecionar papel no mapa",IF($J23="A confirmar","REVER: confirmar enquadramento",IF(AND($J23="Realização/alienação",$K23=""),"REVER: falta ID de aquisição",IF(AND($J23="Realização/alienação",COUNTIF($A$9:$A$108,$K23)=0),"ERRO: ID de aquisição não encontrado",IF(AND($J23="Realização/alienação",IFERROR(INDEX($J$9:$J$108,MATCH($K23,$A$9:$A$108,0)),"")&lt;&gt;"Aquisição de lote"),"ERRO: ID associado não é aquisição",IF(AND($J23="Realização/alienação",$R23&lt; -'Parâmetros'!$B$7),"ERRO: quantidade excede lote","OK"))))))))))))),"ERRO: verificar ligação ao lote"))</f>
        <v/>
      </c>
    </row>
    <row r="24">
      <c r="A24" s="12" t="n"/>
      <c r="B24" s="27" t="n"/>
      <c r="C24" s="12" t="n"/>
      <c r="D24" s="12" t="n"/>
      <c r="E24" s="28" t="n"/>
      <c r="F24" s="12" t="n"/>
      <c r="G24" s="17" t="n"/>
      <c r="H24" s="17" t="n"/>
      <c r="I24" s="12" t="n"/>
      <c r="J24" s="12" t="n"/>
      <c r="K24" s="12" t="n"/>
      <c r="L24" s="18">
        <f>IF($A24="","",IFERROR(IF($J24="Aquisição de lote",$G24+$H24,IF($J24="Realização/alienação",$G24-$H24,0)),0))</f>
        <v/>
      </c>
      <c r="M24" s="18">
        <f>IF($A24="","",IFERROR(IF($J24="Realização/alienação",INDEX($L$9:$L$108,MATCH($K24,$A$9:$A$108,0))/INDEX($E$9:$E$108,MATCH($K24,$A$9:$A$108,0)),0),0))</f>
        <v/>
      </c>
      <c r="N24" s="18">
        <f>IF($A24="","",IFERROR(IF($J24="Realização/alienação",$E24*$M24,0),0))</f>
        <v/>
      </c>
      <c r="O24" s="18">
        <f>IF($A24="","",IFERROR(IF($J24="Realização/alienação",$L24-$N24,0),0))</f>
        <v/>
      </c>
      <c r="P24" s="29">
        <f>IF($A24="","",IFERROR(IF($J24="Realização/alienação",INDEX($E$9:$E$108,MATCH($K24,$A$9:$A$108,0)),IF($J24="Aquisição de lote",$E24,0)),0))</f>
        <v/>
      </c>
      <c r="Q24" s="29">
        <f>IF($A24="","",IFERROR(IF($J24="Aquisição de lote",SUMIFS($E$9:$E$108,$K$9:$K$108,$A24,$J$9:$J$108,"Realização/alienação"),IF($J24="Realização/alienação",SUMIFS($E$9:$E$108,$K$9:$K$108,$K24,$J$9:$J$108,"Realização/alienação"),0)),0))</f>
        <v/>
      </c>
      <c r="R24" s="29">
        <f>IF($A24="","",IFERROR(IF($J24="Aquisição de lote",$E24-$Q24,IF($J24="Realização/alienação",$P24-$Q24,0)),0))</f>
        <v/>
      </c>
      <c r="S24" s="6">
        <f>IF($A24="","",IFERROR(IF(COUNTIF($A$9:$A$108,$A24)&gt;1,"ERRO: ID da operação duplicado",IF($C24="","REVER: selecionar tipo de operação",IF($D24="","REVER: indicar criptoativo",IF(OR($E24="",$E24&lt;=0),"REVER: indicar quantidade válida",IF($F24="","REVER: indicar plataforma/carteira",IF($G24="","REVER: indicar contravalor bruto",IF($H24="","REVER: indicar encargos (0 se não aplicável)",IF($J24="","REVER: selecionar papel no mapa",IF($J24="A confirmar","REVER: confirmar enquadramento",IF(AND($J24="Realização/alienação",$K24=""),"REVER: falta ID de aquisição",IF(AND($J24="Realização/alienação",COUNTIF($A$9:$A$108,$K24)=0),"ERRO: ID de aquisição não encontrado",IF(AND($J24="Realização/alienação",IFERROR(INDEX($J$9:$J$108,MATCH($K24,$A$9:$A$108,0)),"")&lt;&gt;"Aquisição de lote"),"ERRO: ID associado não é aquisição",IF(AND($J24="Realização/alienação",$R24&lt; -'Parâmetros'!$B$7),"ERRO: quantidade excede lote","OK"))))))))))))),"ERRO: verificar ligação ao lote"))</f>
        <v/>
      </c>
    </row>
    <row r="25">
      <c r="A25" s="12" t="n"/>
      <c r="B25" s="27" t="n"/>
      <c r="C25" s="12" t="n"/>
      <c r="D25" s="12" t="n"/>
      <c r="E25" s="28" t="n"/>
      <c r="F25" s="12" t="n"/>
      <c r="G25" s="17" t="n"/>
      <c r="H25" s="17" t="n"/>
      <c r="I25" s="12" t="n"/>
      <c r="J25" s="12" t="n"/>
      <c r="K25" s="12" t="n"/>
      <c r="L25" s="18">
        <f>IF($A25="","",IFERROR(IF($J25="Aquisição de lote",$G25+$H25,IF($J25="Realização/alienação",$G25-$H25,0)),0))</f>
        <v/>
      </c>
      <c r="M25" s="18">
        <f>IF($A25="","",IFERROR(IF($J25="Realização/alienação",INDEX($L$9:$L$108,MATCH($K25,$A$9:$A$108,0))/INDEX($E$9:$E$108,MATCH($K25,$A$9:$A$108,0)),0),0))</f>
        <v/>
      </c>
      <c r="N25" s="18">
        <f>IF($A25="","",IFERROR(IF($J25="Realização/alienação",$E25*$M25,0),0))</f>
        <v/>
      </c>
      <c r="O25" s="18">
        <f>IF($A25="","",IFERROR(IF($J25="Realização/alienação",$L25-$N25,0),0))</f>
        <v/>
      </c>
      <c r="P25" s="29">
        <f>IF($A25="","",IFERROR(IF($J25="Realização/alienação",INDEX($E$9:$E$108,MATCH($K25,$A$9:$A$108,0)),IF($J25="Aquisição de lote",$E25,0)),0))</f>
        <v/>
      </c>
      <c r="Q25" s="29">
        <f>IF($A25="","",IFERROR(IF($J25="Aquisição de lote",SUMIFS($E$9:$E$108,$K$9:$K$108,$A25,$J$9:$J$108,"Realização/alienação"),IF($J25="Realização/alienação",SUMIFS($E$9:$E$108,$K$9:$K$108,$K25,$J$9:$J$108,"Realização/alienação"),0)),0))</f>
        <v/>
      </c>
      <c r="R25" s="29">
        <f>IF($A25="","",IFERROR(IF($J25="Aquisição de lote",$E25-$Q25,IF($J25="Realização/alienação",$P25-$Q25,0)),0))</f>
        <v/>
      </c>
      <c r="S25" s="6">
        <f>IF($A25="","",IFERROR(IF(COUNTIF($A$9:$A$108,$A25)&gt;1,"ERRO: ID da operação duplicado",IF($C25="","REVER: selecionar tipo de operação",IF($D25="","REVER: indicar criptoativo",IF(OR($E25="",$E25&lt;=0),"REVER: indicar quantidade válida",IF($F25="","REVER: indicar plataforma/carteira",IF($G25="","REVER: indicar contravalor bruto",IF($H25="","REVER: indicar encargos (0 se não aplicável)",IF($J25="","REVER: selecionar papel no mapa",IF($J25="A confirmar","REVER: confirmar enquadramento",IF(AND($J25="Realização/alienação",$K25=""),"REVER: falta ID de aquisição",IF(AND($J25="Realização/alienação",COUNTIF($A$9:$A$108,$K25)=0),"ERRO: ID de aquisição não encontrado",IF(AND($J25="Realização/alienação",IFERROR(INDEX($J$9:$J$108,MATCH($K25,$A$9:$A$108,0)),"")&lt;&gt;"Aquisição de lote"),"ERRO: ID associado não é aquisição",IF(AND($J25="Realização/alienação",$R25&lt; -'Parâmetros'!$B$7),"ERRO: quantidade excede lote","OK"))))))))))))),"ERRO: verificar ligação ao lote"))</f>
        <v/>
      </c>
    </row>
    <row r="26">
      <c r="A26" s="12" t="n"/>
      <c r="B26" s="27" t="n"/>
      <c r="C26" s="12" t="n"/>
      <c r="D26" s="12" t="n"/>
      <c r="E26" s="28" t="n"/>
      <c r="F26" s="12" t="n"/>
      <c r="G26" s="17" t="n"/>
      <c r="H26" s="17" t="n"/>
      <c r="I26" s="12" t="n"/>
      <c r="J26" s="12" t="n"/>
      <c r="K26" s="12" t="n"/>
      <c r="L26" s="18">
        <f>IF($A26="","",IFERROR(IF($J26="Aquisição de lote",$G26+$H26,IF($J26="Realização/alienação",$G26-$H26,0)),0))</f>
        <v/>
      </c>
      <c r="M26" s="18">
        <f>IF($A26="","",IFERROR(IF($J26="Realização/alienação",INDEX($L$9:$L$108,MATCH($K26,$A$9:$A$108,0))/INDEX($E$9:$E$108,MATCH($K26,$A$9:$A$108,0)),0),0))</f>
        <v/>
      </c>
      <c r="N26" s="18">
        <f>IF($A26="","",IFERROR(IF($J26="Realização/alienação",$E26*$M26,0),0))</f>
        <v/>
      </c>
      <c r="O26" s="18">
        <f>IF($A26="","",IFERROR(IF($J26="Realização/alienação",$L26-$N26,0),0))</f>
        <v/>
      </c>
      <c r="P26" s="29">
        <f>IF($A26="","",IFERROR(IF($J26="Realização/alienação",INDEX($E$9:$E$108,MATCH($K26,$A$9:$A$108,0)),IF($J26="Aquisição de lote",$E26,0)),0))</f>
        <v/>
      </c>
      <c r="Q26" s="29">
        <f>IF($A26="","",IFERROR(IF($J26="Aquisição de lote",SUMIFS($E$9:$E$108,$K$9:$K$108,$A26,$J$9:$J$108,"Realização/alienação"),IF($J26="Realização/alienação",SUMIFS($E$9:$E$108,$K$9:$K$108,$K26,$J$9:$J$108,"Realização/alienação"),0)),0))</f>
        <v/>
      </c>
      <c r="R26" s="29">
        <f>IF($A26="","",IFERROR(IF($J26="Aquisição de lote",$E26-$Q26,IF($J26="Realização/alienação",$P26-$Q26,0)),0))</f>
        <v/>
      </c>
      <c r="S26" s="6">
        <f>IF($A26="","",IFERROR(IF(COUNTIF($A$9:$A$108,$A26)&gt;1,"ERRO: ID da operação duplicado",IF($C26="","REVER: selecionar tipo de operação",IF($D26="","REVER: indicar criptoativo",IF(OR($E26="",$E26&lt;=0),"REVER: indicar quantidade válida",IF($F26="","REVER: indicar plataforma/carteira",IF($G26="","REVER: indicar contravalor bruto",IF($H26="","REVER: indicar encargos (0 se não aplicável)",IF($J26="","REVER: selecionar papel no mapa",IF($J26="A confirmar","REVER: confirmar enquadramento",IF(AND($J26="Realização/alienação",$K26=""),"REVER: falta ID de aquisição",IF(AND($J26="Realização/alienação",COUNTIF($A$9:$A$108,$K26)=0),"ERRO: ID de aquisição não encontrado",IF(AND($J26="Realização/alienação",IFERROR(INDEX($J$9:$J$108,MATCH($K26,$A$9:$A$108,0)),"")&lt;&gt;"Aquisição de lote"),"ERRO: ID associado não é aquisição",IF(AND($J26="Realização/alienação",$R26&lt; -'Parâmetros'!$B$7),"ERRO: quantidade excede lote","OK"))))))))))))),"ERRO: verificar ligação ao lote"))</f>
        <v/>
      </c>
    </row>
    <row r="27">
      <c r="A27" s="12" t="n"/>
      <c r="B27" s="27" t="n"/>
      <c r="C27" s="12" t="n"/>
      <c r="D27" s="12" t="n"/>
      <c r="E27" s="28" t="n"/>
      <c r="F27" s="12" t="n"/>
      <c r="G27" s="17" t="n"/>
      <c r="H27" s="17" t="n"/>
      <c r="I27" s="12" t="n"/>
      <c r="J27" s="12" t="n"/>
      <c r="K27" s="12" t="n"/>
      <c r="L27" s="18">
        <f>IF($A27="","",IFERROR(IF($J27="Aquisição de lote",$G27+$H27,IF($J27="Realização/alienação",$G27-$H27,0)),0))</f>
        <v/>
      </c>
      <c r="M27" s="18">
        <f>IF($A27="","",IFERROR(IF($J27="Realização/alienação",INDEX($L$9:$L$108,MATCH($K27,$A$9:$A$108,0))/INDEX($E$9:$E$108,MATCH($K27,$A$9:$A$108,0)),0),0))</f>
        <v/>
      </c>
      <c r="N27" s="18">
        <f>IF($A27="","",IFERROR(IF($J27="Realização/alienação",$E27*$M27,0),0))</f>
        <v/>
      </c>
      <c r="O27" s="18">
        <f>IF($A27="","",IFERROR(IF($J27="Realização/alienação",$L27-$N27,0),0))</f>
        <v/>
      </c>
      <c r="P27" s="29">
        <f>IF($A27="","",IFERROR(IF($J27="Realização/alienação",INDEX($E$9:$E$108,MATCH($K27,$A$9:$A$108,0)),IF($J27="Aquisição de lote",$E27,0)),0))</f>
        <v/>
      </c>
      <c r="Q27" s="29">
        <f>IF($A27="","",IFERROR(IF($J27="Aquisição de lote",SUMIFS($E$9:$E$108,$K$9:$K$108,$A27,$J$9:$J$108,"Realização/alienação"),IF($J27="Realização/alienação",SUMIFS($E$9:$E$108,$K$9:$K$108,$K27,$J$9:$J$108,"Realização/alienação"),0)),0))</f>
        <v/>
      </c>
      <c r="R27" s="29">
        <f>IF($A27="","",IFERROR(IF($J27="Aquisição de lote",$E27-$Q27,IF($J27="Realização/alienação",$P27-$Q27,0)),0))</f>
        <v/>
      </c>
      <c r="S27" s="6">
        <f>IF($A27="","",IFERROR(IF(COUNTIF($A$9:$A$108,$A27)&gt;1,"ERRO: ID da operação duplicado",IF($C27="","REVER: selecionar tipo de operação",IF($D27="","REVER: indicar criptoativo",IF(OR($E27="",$E27&lt;=0),"REVER: indicar quantidade válida",IF($F27="","REVER: indicar plataforma/carteira",IF($G27="","REVER: indicar contravalor bruto",IF($H27="","REVER: indicar encargos (0 se não aplicável)",IF($J27="","REVER: selecionar papel no mapa",IF($J27="A confirmar","REVER: confirmar enquadramento",IF(AND($J27="Realização/alienação",$K27=""),"REVER: falta ID de aquisição",IF(AND($J27="Realização/alienação",COUNTIF($A$9:$A$108,$K27)=0),"ERRO: ID de aquisição não encontrado",IF(AND($J27="Realização/alienação",IFERROR(INDEX($J$9:$J$108,MATCH($K27,$A$9:$A$108,0)),"")&lt;&gt;"Aquisição de lote"),"ERRO: ID associado não é aquisição",IF(AND($J27="Realização/alienação",$R27&lt; -'Parâmetros'!$B$7),"ERRO: quantidade excede lote","OK"))))))))))))),"ERRO: verificar ligação ao lote"))</f>
        <v/>
      </c>
    </row>
    <row r="28">
      <c r="A28" s="12" t="n"/>
      <c r="B28" s="27" t="n"/>
      <c r="C28" s="12" t="n"/>
      <c r="D28" s="12" t="n"/>
      <c r="E28" s="28" t="n"/>
      <c r="F28" s="12" t="n"/>
      <c r="G28" s="17" t="n"/>
      <c r="H28" s="17" t="n"/>
      <c r="I28" s="12" t="n"/>
      <c r="J28" s="12" t="n"/>
      <c r="K28" s="12" t="n"/>
      <c r="L28" s="18">
        <f>IF($A28="","",IFERROR(IF($J28="Aquisição de lote",$G28+$H28,IF($J28="Realização/alienação",$G28-$H28,0)),0))</f>
        <v/>
      </c>
      <c r="M28" s="18">
        <f>IF($A28="","",IFERROR(IF($J28="Realização/alienação",INDEX($L$9:$L$108,MATCH($K28,$A$9:$A$108,0))/INDEX($E$9:$E$108,MATCH($K28,$A$9:$A$108,0)),0),0))</f>
        <v/>
      </c>
      <c r="N28" s="18">
        <f>IF($A28="","",IFERROR(IF($J28="Realização/alienação",$E28*$M28,0),0))</f>
        <v/>
      </c>
      <c r="O28" s="18">
        <f>IF($A28="","",IFERROR(IF($J28="Realização/alienação",$L28-$N28,0),0))</f>
        <v/>
      </c>
      <c r="P28" s="29">
        <f>IF($A28="","",IFERROR(IF($J28="Realização/alienação",INDEX($E$9:$E$108,MATCH($K28,$A$9:$A$108,0)),IF($J28="Aquisição de lote",$E28,0)),0))</f>
        <v/>
      </c>
      <c r="Q28" s="29">
        <f>IF($A28="","",IFERROR(IF($J28="Aquisição de lote",SUMIFS($E$9:$E$108,$K$9:$K$108,$A28,$J$9:$J$108,"Realização/alienação"),IF($J28="Realização/alienação",SUMIFS($E$9:$E$108,$K$9:$K$108,$K28,$J$9:$J$108,"Realização/alienação"),0)),0))</f>
        <v/>
      </c>
      <c r="R28" s="29">
        <f>IF($A28="","",IFERROR(IF($J28="Aquisição de lote",$E28-$Q28,IF($J28="Realização/alienação",$P28-$Q28,0)),0))</f>
        <v/>
      </c>
      <c r="S28" s="6">
        <f>IF($A28="","",IFERROR(IF(COUNTIF($A$9:$A$108,$A28)&gt;1,"ERRO: ID da operação duplicado",IF($C28="","REVER: selecionar tipo de operação",IF($D28="","REVER: indicar criptoativo",IF(OR($E28="",$E28&lt;=0),"REVER: indicar quantidade válida",IF($F28="","REVER: indicar plataforma/carteira",IF($G28="","REVER: indicar contravalor bruto",IF($H28="","REVER: indicar encargos (0 se não aplicável)",IF($J28="","REVER: selecionar papel no mapa",IF($J28="A confirmar","REVER: confirmar enquadramento",IF(AND($J28="Realização/alienação",$K28=""),"REVER: falta ID de aquisição",IF(AND($J28="Realização/alienação",COUNTIF($A$9:$A$108,$K28)=0),"ERRO: ID de aquisição não encontrado",IF(AND($J28="Realização/alienação",IFERROR(INDEX($J$9:$J$108,MATCH($K28,$A$9:$A$108,0)),"")&lt;&gt;"Aquisição de lote"),"ERRO: ID associado não é aquisição",IF(AND($J28="Realização/alienação",$R28&lt; -'Parâmetros'!$B$7),"ERRO: quantidade excede lote","OK"))))))))))))),"ERRO: verificar ligação ao lote"))</f>
        <v/>
      </c>
    </row>
    <row r="29">
      <c r="A29" s="12" t="n"/>
      <c r="B29" s="27" t="n"/>
      <c r="C29" s="12" t="n"/>
      <c r="D29" s="12" t="n"/>
      <c r="E29" s="28" t="n"/>
      <c r="F29" s="12" t="n"/>
      <c r="G29" s="17" t="n"/>
      <c r="H29" s="17" t="n"/>
      <c r="I29" s="12" t="n"/>
      <c r="J29" s="12" t="n"/>
      <c r="K29" s="12" t="n"/>
      <c r="L29" s="18">
        <f>IF($A29="","",IFERROR(IF($J29="Aquisição de lote",$G29+$H29,IF($J29="Realização/alienação",$G29-$H29,0)),0))</f>
        <v/>
      </c>
      <c r="M29" s="18">
        <f>IF($A29="","",IFERROR(IF($J29="Realização/alienação",INDEX($L$9:$L$108,MATCH($K29,$A$9:$A$108,0))/INDEX($E$9:$E$108,MATCH($K29,$A$9:$A$108,0)),0),0))</f>
        <v/>
      </c>
      <c r="N29" s="18">
        <f>IF($A29="","",IFERROR(IF($J29="Realização/alienação",$E29*$M29,0),0))</f>
        <v/>
      </c>
      <c r="O29" s="18">
        <f>IF($A29="","",IFERROR(IF($J29="Realização/alienação",$L29-$N29,0),0))</f>
        <v/>
      </c>
      <c r="P29" s="29">
        <f>IF($A29="","",IFERROR(IF($J29="Realização/alienação",INDEX($E$9:$E$108,MATCH($K29,$A$9:$A$108,0)),IF($J29="Aquisição de lote",$E29,0)),0))</f>
        <v/>
      </c>
      <c r="Q29" s="29">
        <f>IF($A29="","",IFERROR(IF($J29="Aquisição de lote",SUMIFS($E$9:$E$108,$K$9:$K$108,$A29,$J$9:$J$108,"Realização/alienação"),IF($J29="Realização/alienação",SUMIFS($E$9:$E$108,$K$9:$K$108,$K29,$J$9:$J$108,"Realização/alienação"),0)),0))</f>
        <v/>
      </c>
      <c r="R29" s="29">
        <f>IF($A29="","",IFERROR(IF($J29="Aquisição de lote",$E29-$Q29,IF($J29="Realização/alienação",$P29-$Q29,0)),0))</f>
        <v/>
      </c>
      <c r="S29" s="6">
        <f>IF($A29="","",IFERROR(IF(COUNTIF($A$9:$A$108,$A29)&gt;1,"ERRO: ID da operação duplicado",IF($C29="","REVER: selecionar tipo de operação",IF($D29="","REVER: indicar criptoativo",IF(OR($E29="",$E29&lt;=0),"REVER: indicar quantidade válida",IF($F29="","REVER: indicar plataforma/carteira",IF($G29="","REVER: indicar contravalor bruto",IF($H29="","REVER: indicar encargos (0 se não aplicável)",IF($J29="","REVER: selecionar papel no mapa",IF($J29="A confirmar","REVER: confirmar enquadramento",IF(AND($J29="Realização/alienação",$K29=""),"REVER: falta ID de aquisição",IF(AND($J29="Realização/alienação",COUNTIF($A$9:$A$108,$K29)=0),"ERRO: ID de aquisição não encontrado",IF(AND($J29="Realização/alienação",IFERROR(INDEX($J$9:$J$108,MATCH($K29,$A$9:$A$108,0)),"")&lt;&gt;"Aquisição de lote"),"ERRO: ID associado não é aquisição",IF(AND($J29="Realização/alienação",$R29&lt; -'Parâmetros'!$B$7),"ERRO: quantidade excede lote","OK"))))))))))))),"ERRO: verificar ligação ao lote"))</f>
        <v/>
      </c>
    </row>
    <row r="30">
      <c r="A30" s="12" t="n"/>
      <c r="B30" s="27" t="n"/>
      <c r="C30" s="12" t="n"/>
      <c r="D30" s="12" t="n"/>
      <c r="E30" s="28" t="n"/>
      <c r="F30" s="12" t="n"/>
      <c r="G30" s="17" t="n"/>
      <c r="H30" s="17" t="n"/>
      <c r="I30" s="12" t="n"/>
      <c r="J30" s="12" t="n"/>
      <c r="K30" s="12" t="n"/>
      <c r="L30" s="18">
        <f>IF($A30="","",IFERROR(IF($J30="Aquisição de lote",$G30+$H30,IF($J30="Realização/alienação",$G30-$H30,0)),0))</f>
        <v/>
      </c>
      <c r="M30" s="18">
        <f>IF($A30="","",IFERROR(IF($J30="Realização/alienação",INDEX($L$9:$L$108,MATCH($K30,$A$9:$A$108,0))/INDEX($E$9:$E$108,MATCH($K30,$A$9:$A$108,0)),0),0))</f>
        <v/>
      </c>
      <c r="N30" s="18">
        <f>IF($A30="","",IFERROR(IF($J30="Realização/alienação",$E30*$M30,0),0))</f>
        <v/>
      </c>
      <c r="O30" s="18">
        <f>IF($A30="","",IFERROR(IF($J30="Realização/alienação",$L30-$N30,0),0))</f>
        <v/>
      </c>
      <c r="P30" s="29">
        <f>IF($A30="","",IFERROR(IF($J30="Realização/alienação",INDEX($E$9:$E$108,MATCH($K30,$A$9:$A$108,0)),IF($J30="Aquisição de lote",$E30,0)),0))</f>
        <v/>
      </c>
      <c r="Q30" s="29">
        <f>IF($A30="","",IFERROR(IF($J30="Aquisição de lote",SUMIFS($E$9:$E$108,$K$9:$K$108,$A30,$J$9:$J$108,"Realização/alienação"),IF($J30="Realização/alienação",SUMIFS($E$9:$E$108,$K$9:$K$108,$K30,$J$9:$J$108,"Realização/alienação"),0)),0))</f>
        <v/>
      </c>
      <c r="R30" s="29">
        <f>IF($A30="","",IFERROR(IF($J30="Aquisição de lote",$E30-$Q30,IF($J30="Realização/alienação",$P30-$Q30,0)),0))</f>
        <v/>
      </c>
      <c r="S30" s="6">
        <f>IF($A30="","",IFERROR(IF(COUNTIF($A$9:$A$108,$A30)&gt;1,"ERRO: ID da operação duplicado",IF($C30="","REVER: selecionar tipo de operação",IF($D30="","REVER: indicar criptoativo",IF(OR($E30="",$E30&lt;=0),"REVER: indicar quantidade válida",IF($F30="","REVER: indicar plataforma/carteira",IF($G30="","REVER: indicar contravalor bruto",IF($H30="","REVER: indicar encargos (0 se não aplicável)",IF($J30="","REVER: selecionar papel no mapa",IF($J30="A confirmar","REVER: confirmar enquadramento",IF(AND($J30="Realização/alienação",$K30=""),"REVER: falta ID de aquisição",IF(AND($J30="Realização/alienação",COUNTIF($A$9:$A$108,$K30)=0),"ERRO: ID de aquisição não encontrado",IF(AND($J30="Realização/alienação",IFERROR(INDEX($J$9:$J$108,MATCH($K30,$A$9:$A$108,0)),"")&lt;&gt;"Aquisição de lote"),"ERRO: ID associado não é aquisição",IF(AND($J30="Realização/alienação",$R30&lt; -'Parâmetros'!$B$7),"ERRO: quantidade excede lote","OK"))))))))))))),"ERRO: verificar ligação ao lote"))</f>
        <v/>
      </c>
    </row>
    <row r="31">
      <c r="A31" s="12" t="n"/>
      <c r="B31" s="27" t="n"/>
      <c r="C31" s="12" t="n"/>
      <c r="D31" s="12" t="n"/>
      <c r="E31" s="28" t="n"/>
      <c r="F31" s="12" t="n"/>
      <c r="G31" s="17" t="n"/>
      <c r="H31" s="17" t="n"/>
      <c r="I31" s="12" t="n"/>
      <c r="J31" s="12" t="n"/>
      <c r="K31" s="12" t="n"/>
      <c r="L31" s="18">
        <f>IF($A31="","",IFERROR(IF($J31="Aquisição de lote",$G31+$H31,IF($J31="Realização/alienação",$G31-$H31,0)),0))</f>
        <v/>
      </c>
      <c r="M31" s="18">
        <f>IF($A31="","",IFERROR(IF($J31="Realização/alienação",INDEX($L$9:$L$108,MATCH($K31,$A$9:$A$108,0))/INDEX($E$9:$E$108,MATCH($K31,$A$9:$A$108,0)),0),0))</f>
        <v/>
      </c>
      <c r="N31" s="18">
        <f>IF($A31="","",IFERROR(IF($J31="Realização/alienação",$E31*$M31,0),0))</f>
        <v/>
      </c>
      <c r="O31" s="18">
        <f>IF($A31="","",IFERROR(IF($J31="Realização/alienação",$L31-$N31,0),0))</f>
        <v/>
      </c>
      <c r="P31" s="29">
        <f>IF($A31="","",IFERROR(IF($J31="Realização/alienação",INDEX($E$9:$E$108,MATCH($K31,$A$9:$A$108,0)),IF($J31="Aquisição de lote",$E31,0)),0))</f>
        <v/>
      </c>
      <c r="Q31" s="29">
        <f>IF($A31="","",IFERROR(IF($J31="Aquisição de lote",SUMIFS($E$9:$E$108,$K$9:$K$108,$A31,$J$9:$J$108,"Realização/alienação"),IF($J31="Realização/alienação",SUMIFS($E$9:$E$108,$K$9:$K$108,$K31,$J$9:$J$108,"Realização/alienação"),0)),0))</f>
        <v/>
      </c>
      <c r="R31" s="29">
        <f>IF($A31="","",IFERROR(IF($J31="Aquisição de lote",$E31-$Q31,IF($J31="Realização/alienação",$P31-$Q31,0)),0))</f>
        <v/>
      </c>
      <c r="S31" s="6">
        <f>IF($A31="","",IFERROR(IF(COUNTIF($A$9:$A$108,$A31)&gt;1,"ERRO: ID da operação duplicado",IF($C31="","REVER: selecionar tipo de operação",IF($D31="","REVER: indicar criptoativo",IF(OR($E31="",$E31&lt;=0),"REVER: indicar quantidade válida",IF($F31="","REVER: indicar plataforma/carteira",IF($G31="","REVER: indicar contravalor bruto",IF($H31="","REVER: indicar encargos (0 se não aplicável)",IF($J31="","REVER: selecionar papel no mapa",IF($J31="A confirmar","REVER: confirmar enquadramento",IF(AND($J31="Realização/alienação",$K31=""),"REVER: falta ID de aquisição",IF(AND($J31="Realização/alienação",COUNTIF($A$9:$A$108,$K31)=0),"ERRO: ID de aquisição não encontrado",IF(AND($J31="Realização/alienação",IFERROR(INDEX($J$9:$J$108,MATCH($K31,$A$9:$A$108,0)),"")&lt;&gt;"Aquisição de lote"),"ERRO: ID associado não é aquisição",IF(AND($J31="Realização/alienação",$R31&lt; -'Parâmetros'!$B$7),"ERRO: quantidade excede lote","OK"))))))))))))),"ERRO: verificar ligação ao lote"))</f>
        <v/>
      </c>
    </row>
    <row r="32">
      <c r="A32" s="12" t="n"/>
      <c r="B32" s="27" t="n"/>
      <c r="C32" s="12" t="n"/>
      <c r="D32" s="12" t="n"/>
      <c r="E32" s="28" t="n"/>
      <c r="F32" s="12" t="n"/>
      <c r="G32" s="17" t="n"/>
      <c r="H32" s="17" t="n"/>
      <c r="I32" s="12" t="n"/>
      <c r="J32" s="12" t="n"/>
      <c r="K32" s="12" t="n"/>
      <c r="L32" s="18">
        <f>IF($A32="","",IFERROR(IF($J32="Aquisição de lote",$G32+$H32,IF($J32="Realização/alienação",$G32-$H32,0)),0))</f>
        <v/>
      </c>
      <c r="M32" s="18">
        <f>IF($A32="","",IFERROR(IF($J32="Realização/alienação",INDEX($L$9:$L$108,MATCH($K32,$A$9:$A$108,0))/INDEX($E$9:$E$108,MATCH($K32,$A$9:$A$108,0)),0),0))</f>
        <v/>
      </c>
      <c r="N32" s="18">
        <f>IF($A32="","",IFERROR(IF($J32="Realização/alienação",$E32*$M32,0),0))</f>
        <v/>
      </c>
      <c r="O32" s="18">
        <f>IF($A32="","",IFERROR(IF($J32="Realização/alienação",$L32-$N32,0),0))</f>
        <v/>
      </c>
      <c r="P32" s="29">
        <f>IF($A32="","",IFERROR(IF($J32="Realização/alienação",INDEX($E$9:$E$108,MATCH($K32,$A$9:$A$108,0)),IF($J32="Aquisição de lote",$E32,0)),0))</f>
        <v/>
      </c>
      <c r="Q32" s="29">
        <f>IF($A32="","",IFERROR(IF($J32="Aquisição de lote",SUMIFS($E$9:$E$108,$K$9:$K$108,$A32,$J$9:$J$108,"Realização/alienação"),IF($J32="Realização/alienação",SUMIFS($E$9:$E$108,$K$9:$K$108,$K32,$J$9:$J$108,"Realização/alienação"),0)),0))</f>
        <v/>
      </c>
      <c r="R32" s="29">
        <f>IF($A32="","",IFERROR(IF($J32="Aquisição de lote",$E32-$Q32,IF($J32="Realização/alienação",$P32-$Q32,0)),0))</f>
        <v/>
      </c>
      <c r="S32" s="6">
        <f>IF($A32="","",IFERROR(IF(COUNTIF($A$9:$A$108,$A32)&gt;1,"ERRO: ID da operação duplicado",IF($C32="","REVER: selecionar tipo de operação",IF($D32="","REVER: indicar criptoativo",IF(OR($E32="",$E32&lt;=0),"REVER: indicar quantidade válida",IF($F32="","REVER: indicar plataforma/carteira",IF($G32="","REVER: indicar contravalor bruto",IF($H32="","REVER: indicar encargos (0 se não aplicável)",IF($J32="","REVER: selecionar papel no mapa",IF($J32="A confirmar","REVER: confirmar enquadramento",IF(AND($J32="Realização/alienação",$K32=""),"REVER: falta ID de aquisição",IF(AND($J32="Realização/alienação",COUNTIF($A$9:$A$108,$K32)=0),"ERRO: ID de aquisição não encontrado",IF(AND($J32="Realização/alienação",IFERROR(INDEX($J$9:$J$108,MATCH($K32,$A$9:$A$108,0)),"")&lt;&gt;"Aquisição de lote"),"ERRO: ID associado não é aquisição",IF(AND($J32="Realização/alienação",$R32&lt; -'Parâmetros'!$B$7),"ERRO: quantidade excede lote","OK"))))))))))))),"ERRO: verificar ligação ao lote"))</f>
        <v/>
      </c>
    </row>
    <row r="33">
      <c r="A33" s="12" t="n"/>
      <c r="B33" s="27" t="n"/>
      <c r="C33" s="12" t="n"/>
      <c r="D33" s="12" t="n"/>
      <c r="E33" s="28" t="n"/>
      <c r="F33" s="12" t="n"/>
      <c r="G33" s="17" t="n"/>
      <c r="H33" s="17" t="n"/>
      <c r="I33" s="12" t="n"/>
      <c r="J33" s="12" t="n"/>
      <c r="K33" s="12" t="n"/>
      <c r="L33" s="18">
        <f>IF($A33="","",IFERROR(IF($J33="Aquisição de lote",$G33+$H33,IF($J33="Realização/alienação",$G33-$H33,0)),0))</f>
        <v/>
      </c>
      <c r="M33" s="18">
        <f>IF($A33="","",IFERROR(IF($J33="Realização/alienação",INDEX($L$9:$L$108,MATCH($K33,$A$9:$A$108,0))/INDEX($E$9:$E$108,MATCH($K33,$A$9:$A$108,0)),0),0))</f>
        <v/>
      </c>
      <c r="N33" s="18">
        <f>IF($A33="","",IFERROR(IF($J33="Realização/alienação",$E33*$M33,0),0))</f>
        <v/>
      </c>
      <c r="O33" s="18">
        <f>IF($A33="","",IFERROR(IF($J33="Realização/alienação",$L33-$N33,0),0))</f>
        <v/>
      </c>
      <c r="P33" s="29">
        <f>IF($A33="","",IFERROR(IF($J33="Realização/alienação",INDEX($E$9:$E$108,MATCH($K33,$A$9:$A$108,0)),IF($J33="Aquisição de lote",$E33,0)),0))</f>
        <v/>
      </c>
      <c r="Q33" s="29">
        <f>IF($A33="","",IFERROR(IF($J33="Aquisição de lote",SUMIFS($E$9:$E$108,$K$9:$K$108,$A33,$J$9:$J$108,"Realização/alienação"),IF($J33="Realização/alienação",SUMIFS($E$9:$E$108,$K$9:$K$108,$K33,$J$9:$J$108,"Realização/alienação"),0)),0))</f>
        <v/>
      </c>
      <c r="R33" s="29">
        <f>IF($A33="","",IFERROR(IF($J33="Aquisição de lote",$E33-$Q33,IF($J33="Realização/alienação",$P33-$Q33,0)),0))</f>
        <v/>
      </c>
      <c r="S33" s="6">
        <f>IF($A33="","",IFERROR(IF(COUNTIF($A$9:$A$108,$A33)&gt;1,"ERRO: ID da operação duplicado",IF($C33="","REVER: selecionar tipo de operação",IF($D33="","REVER: indicar criptoativo",IF(OR($E33="",$E33&lt;=0),"REVER: indicar quantidade válida",IF($F33="","REVER: indicar plataforma/carteira",IF($G33="","REVER: indicar contravalor bruto",IF($H33="","REVER: indicar encargos (0 se não aplicável)",IF($J33="","REVER: selecionar papel no mapa",IF($J33="A confirmar","REVER: confirmar enquadramento",IF(AND($J33="Realização/alienação",$K33=""),"REVER: falta ID de aquisição",IF(AND($J33="Realização/alienação",COUNTIF($A$9:$A$108,$K33)=0),"ERRO: ID de aquisição não encontrado",IF(AND($J33="Realização/alienação",IFERROR(INDEX($J$9:$J$108,MATCH($K33,$A$9:$A$108,0)),"")&lt;&gt;"Aquisição de lote"),"ERRO: ID associado não é aquisição",IF(AND($J33="Realização/alienação",$R33&lt; -'Parâmetros'!$B$7),"ERRO: quantidade excede lote","OK"))))))))))))),"ERRO: verificar ligação ao lote"))</f>
        <v/>
      </c>
    </row>
    <row r="34">
      <c r="A34" s="12" t="n"/>
      <c r="B34" s="27" t="n"/>
      <c r="C34" s="12" t="n"/>
      <c r="D34" s="12" t="n"/>
      <c r="E34" s="28" t="n"/>
      <c r="F34" s="12" t="n"/>
      <c r="G34" s="17" t="n"/>
      <c r="H34" s="17" t="n"/>
      <c r="I34" s="12" t="n"/>
      <c r="J34" s="12" t="n"/>
      <c r="K34" s="12" t="n"/>
      <c r="L34" s="18">
        <f>IF($A34="","",IFERROR(IF($J34="Aquisição de lote",$G34+$H34,IF($J34="Realização/alienação",$G34-$H34,0)),0))</f>
        <v/>
      </c>
      <c r="M34" s="18">
        <f>IF($A34="","",IFERROR(IF($J34="Realização/alienação",INDEX($L$9:$L$108,MATCH($K34,$A$9:$A$108,0))/INDEX($E$9:$E$108,MATCH($K34,$A$9:$A$108,0)),0),0))</f>
        <v/>
      </c>
      <c r="N34" s="18">
        <f>IF($A34="","",IFERROR(IF($J34="Realização/alienação",$E34*$M34,0),0))</f>
        <v/>
      </c>
      <c r="O34" s="18">
        <f>IF($A34="","",IFERROR(IF($J34="Realização/alienação",$L34-$N34,0),0))</f>
        <v/>
      </c>
      <c r="P34" s="29">
        <f>IF($A34="","",IFERROR(IF($J34="Realização/alienação",INDEX($E$9:$E$108,MATCH($K34,$A$9:$A$108,0)),IF($J34="Aquisição de lote",$E34,0)),0))</f>
        <v/>
      </c>
      <c r="Q34" s="29">
        <f>IF($A34="","",IFERROR(IF($J34="Aquisição de lote",SUMIFS($E$9:$E$108,$K$9:$K$108,$A34,$J$9:$J$108,"Realização/alienação"),IF($J34="Realização/alienação",SUMIFS($E$9:$E$108,$K$9:$K$108,$K34,$J$9:$J$108,"Realização/alienação"),0)),0))</f>
        <v/>
      </c>
      <c r="R34" s="29">
        <f>IF($A34="","",IFERROR(IF($J34="Aquisição de lote",$E34-$Q34,IF($J34="Realização/alienação",$P34-$Q34,0)),0))</f>
        <v/>
      </c>
      <c r="S34" s="6">
        <f>IF($A34="","",IFERROR(IF(COUNTIF($A$9:$A$108,$A34)&gt;1,"ERRO: ID da operação duplicado",IF($C34="","REVER: selecionar tipo de operação",IF($D34="","REVER: indicar criptoativo",IF(OR($E34="",$E34&lt;=0),"REVER: indicar quantidade válida",IF($F34="","REVER: indicar plataforma/carteira",IF($G34="","REVER: indicar contravalor bruto",IF($H34="","REVER: indicar encargos (0 se não aplicável)",IF($J34="","REVER: selecionar papel no mapa",IF($J34="A confirmar","REVER: confirmar enquadramento",IF(AND($J34="Realização/alienação",$K34=""),"REVER: falta ID de aquisição",IF(AND($J34="Realização/alienação",COUNTIF($A$9:$A$108,$K34)=0),"ERRO: ID de aquisição não encontrado",IF(AND($J34="Realização/alienação",IFERROR(INDEX($J$9:$J$108,MATCH($K34,$A$9:$A$108,0)),"")&lt;&gt;"Aquisição de lote"),"ERRO: ID associado não é aquisição",IF(AND($J34="Realização/alienação",$R34&lt; -'Parâmetros'!$B$7),"ERRO: quantidade excede lote","OK"))))))))))))),"ERRO: verificar ligação ao lote"))</f>
        <v/>
      </c>
    </row>
    <row r="35">
      <c r="A35" s="12" t="n"/>
      <c r="B35" s="27" t="n"/>
      <c r="C35" s="12" t="n"/>
      <c r="D35" s="12" t="n"/>
      <c r="E35" s="28" t="n"/>
      <c r="F35" s="12" t="n"/>
      <c r="G35" s="17" t="n"/>
      <c r="H35" s="17" t="n"/>
      <c r="I35" s="12" t="n"/>
      <c r="J35" s="12" t="n"/>
      <c r="K35" s="12" t="n"/>
      <c r="L35" s="18">
        <f>IF($A35="","",IFERROR(IF($J35="Aquisição de lote",$G35+$H35,IF($J35="Realização/alienação",$G35-$H35,0)),0))</f>
        <v/>
      </c>
      <c r="M35" s="18">
        <f>IF($A35="","",IFERROR(IF($J35="Realização/alienação",INDEX($L$9:$L$108,MATCH($K35,$A$9:$A$108,0))/INDEX($E$9:$E$108,MATCH($K35,$A$9:$A$108,0)),0),0))</f>
        <v/>
      </c>
      <c r="N35" s="18">
        <f>IF($A35="","",IFERROR(IF($J35="Realização/alienação",$E35*$M35,0),0))</f>
        <v/>
      </c>
      <c r="O35" s="18">
        <f>IF($A35="","",IFERROR(IF($J35="Realização/alienação",$L35-$N35,0),0))</f>
        <v/>
      </c>
      <c r="P35" s="29">
        <f>IF($A35="","",IFERROR(IF($J35="Realização/alienação",INDEX($E$9:$E$108,MATCH($K35,$A$9:$A$108,0)),IF($J35="Aquisição de lote",$E35,0)),0))</f>
        <v/>
      </c>
      <c r="Q35" s="29">
        <f>IF($A35="","",IFERROR(IF($J35="Aquisição de lote",SUMIFS($E$9:$E$108,$K$9:$K$108,$A35,$J$9:$J$108,"Realização/alienação"),IF($J35="Realização/alienação",SUMIFS($E$9:$E$108,$K$9:$K$108,$K35,$J$9:$J$108,"Realização/alienação"),0)),0))</f>
        <v/>
      </c>
      <c r="R35" s="29">
        <f>IF($A35="","",IFERROR(IF($J35="Aquisição de lote",$E35-$Q35,IF($J35="Realização/alienação",$P35-$Q35,0)),0))</f>
        <v/>
      </c>
      <c r="S35" s="6">
        <f>IF($A35="","",IFERROR(IF(COUNTIF($A$9:$A$108,$A35)&gt;1,"ERRO: ID da operação duplicado",IF($C35="","REVER: selecionar tipo de operação",IF($D35="","REVER: indicar criptoativo",IF(OR($E35="",$E35&lt;=0),"REVER: indicar quantidade válida",IF($F35="","REVER: indicar plataforma/carteira",IF($G35="","REVER: indicar contravalor bruto",IF($H35="","REVER: indicar encargos (0 se não aplicável)",IF($J35="","REVER: selecionar papel no mapa",IF($J35="A confirmar","REVER: confirmar enquadramento",IF(AND($J35="Realização/alienação",$K35=""),"REVER: falta ID de aquisição",IF(AND($J35="Realização/alienação",COUNTIF($A$9:$A$108,$K35)=0),"ERRO: ID de aquisição não encontrado",IF(AND($J35="Realização/alienação",IFERROR(INDEX($J$9:$J$108,MATCH($K35,$A$9:$A$108,0)),"")&lt;&gt;"Aquisição de lote"),"ERRO: ID associado não é aquisição",IF(AND($J35="Realização/alienação",$R35&lt; -'Parâmetros'!$B$7),"ERRO: quantidade excede lote","OK"))))))))))))),"ERRO: verificar ligação ao lote"))</f>
        <v/>
      </c>
    </row>
    <row r="36">
      <c r="A36" s="12" t="n"/>
      <c r="B36" s="27" t="n"/>
      <c r="C36" s="12" t="n"/>
      <c r="D36" s="12" t="n"/>
      <c r="E36" s="28" t="n"/>
      <c r="F36" s="12" t="n"/>
      <c r="G36" s="17" t="n"/>
      <c r="H36" s="17" t="n"/>
      <c r="I36" s="12" t="n"/>
      <c r="J36" s="12" t="n"/>
      <c r="K36" s="12" t="n"/>
      <c r="L36" s="18">
        <f>IF($A36="","",IFERROR(IF($J36="Aquisição de lote",$G36+$H36,IF($J36="Realização/alienação",$G36-$H36,0)),0))</f>
        <v/>
      </c>
      <c r="M36" s="18">
        <f>IF($A36="","",IFERROR(IF($J36="Realização/alienação",INDEX($L$9:$L$108,MATCH($K36,$A$9:$A$108,0))/INDEX($E$9:$E$108,MATCH($K36,$A$9:$A$108,0)),0),0))</f>
        <v/>
      </c>
      <c r="N36" s="18">
        <f>IF($A36="","",IFERROR(IF($J36="Realização/alienação",$E36*$M36,0),0))</f>
        <v/>
      </c>
      <c r="O36" s="18">
        <f>IF($A36="","",IFERROR(IF($J36="Realização/alienação",$L36-$N36,0),0))</f>
        <v/>
      </c>
      <c r="P36" s="29">
        <f>IF($A36="","",IFERROR(IF($J36="Realização/alienação",INDEX($E$9:$E$108,MATCH($K36,$A$9:$A$108,0)),IF($J36="Aquisição de lote",$E36,0)),0))</f>
        <v/>
      </c>
      <c r="Q36" s="29">
        <f>IF($A36="","",IFERROR(IF($J36="Aquisição de lote",SUMIFS($E$9:$E$108,$K$9:$K$108,$A36,$J$9:$J$108,"Realização/alienação"),IF($J36="Realização/alienação",SUMIFS($E$9:$E$108,$K$9:$K$108,$K36,$J$9:$J$108,"Realização/alienação"),0)),0))</f>
        <v/>
      </c>
      <c r="R36" s="29">
        <f>IF($A36="","",IFERROR(IF($J36="Aquisição de lote",$E36-$Q36,IF($J36="Realização/alienação",$P36-$Q36,0)),0))</f>
        <v/>
      </c>
      <c r="S36" s="6">
        <f>IF($A36="","",IFERROR(IF(COUNTIF($A$9:$A$108,$A36)&gt;1,"ERRO: ID da operação duplicado",IF($C36="","REVER: selecionar tipo de operação",IF($D36="","REVER: indicar criptoativo",IF(OR($E36="",$E36&lt;=0),"REVER: indicar quantidade válida",IF($F36="","REVER: indicar plataforma/carteira",IF($G36="","REVER: indicar contravalor bruto",IF($H36="","REVER: indicar encargos (0 se não aplicável)",IF($J36="","REVER: selecionar papel no mapa",IF($J36="A confirmar","REVER: confirmar enquadramento",IF(AND($J36="Realização/alienação",$K36=""),"REVER: falta ID de aquisição",IF(AND($J36="Realização/alienação",COUNTIF($A$9:$A$108,$K36)=0),"ERRO: ID de aquisição não encontrado",IF(AND($J36="Realização/alienação",IFERROR(INDEX($J$9:$J$108,MATCH($K36,$A$9:$A$108,0)),"")&lt;&gt;"Aquisição de lote"),"ERRO: ID associado não é aquisição",IF(AND($J36="Realização/alienação",$R36&lt; -'Parâmetros'!$B$7),"ERRO: quantidade excede lote","OK"))))))))))))),"ERRO: verificar ligação ao lote"))</f>
        <v/>
      </c>
    </row>
    <row r="37">
      <c r="A37" s="12" t="n"/>
      <c r="B37" s="27" t="n"/>
      <c r="C37" s="12" t="n"/>
      <c r="D37" s="12" t="n"/>
      <c r="E37" s="28" t="n"/>
      <c r="F37" s="12" t="n"/>
      <c r="G37" s="17" t="n"/>
      <c r="H37" s="17" t="n"/>
      <c r="I37" s="12" t="n"/>
      <c r="J37" s="12" t="n"/>
      <c r="K37" s="12" t="n"/>
      <c r="L37" s="18">
        <f>IF($A37="","",IFERROR(IF($J37="Aquisição de lote",$G37+$H37,IF($J37="Realização/alienação",$G37-$H37,0)),0))</f>
        <v/>
      </c>
      <c r="M37" s="18">
        <f>IF($A37="","",IFERROR(IF($J37="Realização/alienação",INDEX($L$9:$L$108,MATCH($K37,$A$9:$A$108,0))/INDEX($E$9:$E$108,MATCH($K37,$A$9:$A$108,0)),0),0))</f>
        <v/>
      </c>
      <c r="N37" s="18">
        <f>IF($A37="","",IFERROR(IF($J37="Realização/alienação",$E37*$M37,0),0))</f>
        <v/>
      </c>
      <c r="O37" s="18">
        <f>IF($A37="","",IFERROR(IF($J37="Realização/alienação",$L37-$N37,0),0))</f>
        <v/>
      </c>
      <c r="P37" s="29">
        <f>IF($A37="","",IFERROR(IF($J37="Realização/alienação",INDEX($E$9:$E$108,MATCH($K37,$A$9:$A$108,0)),IF($J37="Aquisição de lote",$E37,0)),0))</f>
        <v/>
      </c>
      <c r="Q37" s="29">
        <f>IF($A37="","",IFERROR(IF($J37="Aquisição de lote",SUMIFS($E$9:$E$108,$K$9:$K$108,$A37,$J$9:$J$108,"Realização/alienação"),IF($J37="Realização/alienação",SUMIFS($E$9:$E$108,$K$9:$K$108,$K37,$J$9:$J$108,"Realização/alienação"),0)),0))</f>
        <v/>
      </c>
      <c r="R37" s="29">
        <f>IF($A37="","",IFERROR(IF($J37="Aquisição de lote",$E37-$Q37,IF($J37="Realização/alienação",$P37-$Q37,0)),0))</f>
        <v/>
      </c>
      <c r="S37" s="6">
        <f>IF($A37="","",IFERROR(IF(COUNTIF($A$9:$A$108,$A37)&gt;1,"ERRO: ID da operação duplicado",IF($C37="","REVER: selecionar tipo de operação",IF($D37="","REVER: indicar criptoativo",IF(OR($E37="",$E37&lt;=0),"REVER: indicar quantidade válida",IF($F37="","REVER: indicar plataforma/carteira",IF($G37="","REVER: indicar contravalor bruto",IF($H37="","REVER: indicar encargos (0 se não aplicável)",IF($J37="","REVER: selecionar papel no mapa",IF($J37="A confirmar","REVER: confirmar enquadramento",IF(AND($J37="Realização/alienação",$K37=""),"REVER: falta ID de aquisição",IF(AND($J37="Realização/alienação",COUNTIF($A$9:$A$108,$K37)=0),"ERRO: ID de aquisição não encontrado",IF(AND($J37="Realização/alienação",IFERROR(INDEX($J$9:$J$108,MATCH($K37,$A$9:$A$108,0)),"")&lt;&gt;"Aquisição de lote"),"ERRO: ID associado não é aquisição",IF(AND($J37="Realização/alienação",$R37&lt; -'Parâmetros'!$B$7),"ERRO: quantidade excede lote","OK"))))))))))))),"ERRO: verificar ligação ao lote"))</f>
        <v/>
      </c>
    </row>
    <row r="38">
      <c r="A38" s="12" t="n"/>
      <c r="B38" s="27" t="n"/>
      <c r="C38" s="12" t="n"/>
      <c r="D38" s="12" t="n"/>
      <c r="E38" s="28" t="n"/>
      <c r="F38" s="12" t="n"/>
      <c r="G38" s="17" t="n"/>
      <c r="H38" s="17" t="n"/>
      <c r="I38" s="12" t="n"/>
      <c r="J38" s="12" t="n"/>
      <c r="K38" s="12" t="n"/>
      <c r="L38" s="18">
        <f>IF($A38="","",IFERROR(IF($J38="Aquisição de lote",$G38+$H38,IF($J38="Realização/alienação",$G38-$H38,0)),0))</f>
        <v/>
      </c>
      <c r="M38" s="18">
        <f>IF($A38="","",IFERROR(IF($J38="Realização/alienação",INDEX($L$9:$L$108,MATCH($K38,$A$9:$A$108,0))/INDEX($E$9:$E$108,MATCH($K38,$A$9:$A$108,0)),0),0))</f>
        <v/>
      </c>
      <c r="N38" s="18">
        <f>IF($A38="","",IFERROR(IF($J38="Realização/alienação",$E38*$M38,0),0))</f>
        <v/>
      </c>
      <c r="O38" s="18">
        <f>IF($A38="","",IFERROR(IF($J38="Realização/alienação",$L38-$N38,0),0))</f>
        <v/>
      </c>
      <c r="P38" s="29">
        <f>IF($A38="","",IFERROR(IF($J38="Realização/alienação",INDEX($E$9:$E$108,MATCH($K38,$A$9:$A$108,0)),IF($J38="Aquisição de lote",$E38,0)),0))</f>
        <v/>
      </c>
      <c r="Q38" s="29">
        <f>IF($A38="","",IFERROR(IF($J38="Aquisição de lote",SUMIFS($E$9:$E$108,$K$9:$K$108,$A38,$J$9:$J$108,"Realização/alienação"),IF($J38="Realização/alienação",SUMIFS($E$9:$E$108,$K$9:$K$108,$K38,$J$9:$J$108,"Realização/alienação"),0)),0))</f>
        <v/>
      </c>
      <c r="R38" s="29">
        <f>IF($A38="","",IFERROR(IF($J38="Aquisição de lote",$E38-$Q38,IF($J38="Realização/alienação",$P38-$Q38,0)),0))</f>
        <v/>
      </c>
      <c r="S38" s="6">
        <f>IF($A38="","",IFERROR(IF(COUNTIF($A$9:$A$108,$A38)&gt;1,"ERRO: ID da operação duplicado",IF($C38="","REVER: selecionar tipo de operação",IF($D38="","REVER: indicar criptoativo",IF(OR($E38="",$E38&lt;=0),"REVER: indicar quantidade válida",IF($F38="","REVER: indicar plataforma/carteira",IF($G38="","REVER: indicar contravalor bruto",IF($H38="","REVER: indicar encargos (0 se não aplicável)",IF($J38="","REVER: selecionar papel no mapa",IF($J38="A confirmar","REVER: confirmar enquadramento",IF(AND($J38="Realização/alienação",$K38=""),"REVER: falta ID de aquisição",IF(AND($J38="Realização/alienação",COUNTIF($A$9:$A$108,$K38)=0),"ERRO: ID de aquisição não encontrado",IF(AND($J38="Realização/alienação",IFERROR(INDEX($J$9:$J$108,MATCH($K38,$A$9:$A$108,0)),"")&lt;&gt;"Aquisição de lote"),"ERRO: ID associado não é aquisição",IF(AND($J38="Realização/alienação",$R38&lt; -'Parâmetros'!$B$7),"ERRO: quantidade excede lote","OK"))))))))))))),"ERRO: verificar ligação ao lote"))</f>
        <v/>
      </c>
    </row>
    <row r="39">
      <c r="A39" s="12" t="n"/>
      <c r="B39" s="27" t="n"/>
      <c r="C39" s="12" t="n"/>
      <c r="D39" s="12" t="n"/>
      <c r="E39" s="28" t="n"/>
      <c r="F39" s="12" t="n"/>
      <c r="G39" s="17" t="n"/>
      <c r="H39" s="17" t="n"/>
      <c r="I39" s="12" t="n"/>
      <c r="J39" s="12" t="n"/>
      <c r="K39" s="12" t="n"/>
      <c r="L39" s="18">
        <f>IF($A39="","",IFERROR(IF($J39="Aquisição de lote",$G39+$H39,IF($J39="Realização/alienação",$G39-$H39,0)),0))</f>
        <v/>
      </c>
      <c r="M39" s="18">
        <f>IF($A39="","",IFERROR(IF($J39="Realização/alienação",INDEX($L$9:$L$108,MATCH($K39,$A$9:$A$108,0))/INDEX($E$9:$E$108,MATCH($K39,$A$9:$A$108,0)),0),0))</f>
        <v/>
      </c>
      <c r="N39" s="18">
        <f>IF($A39="","",IFERROR(IF($J39="Realização/alienação",$E39*$M39,0),0))</f>
        <v/>
      </c>
      <c r="O39" s="18">
        <f>IF($A39="","",IFERROR(IF($J39="Realização/alienação",$L39-$N39,0),0))</f>
        <v/>
      </c>
      <c r="P39" s="29">
        <f>IF($A39="","",IFERROR(IF($J39="Realização/alienação",INDEX($E$9:$E$108,MATCH($K39,$A$9:$A$108,0)),IF($J39="Aquisição de lote",$E39,0)),0))</f>
        <v/>
      </c>
      <c r="Q39" s="29">
        <f>IF($A39="","",IFERROR(IF($J39="Aquisição de lote",SUMIFS($E$9:$E$108,$K$9:$K$108,$A39,$J$9:$J$108,"Realização/alienação"),IF($J39="Realização/alienação",SUMIFS($E$9:$E$108,$K$9:$K$108,$K39,$J$9:$J$108,"Realização/alienação"),0)),0))</f>
        <v/>
      </c>
      <c r="R39" s="29">
        <f>IF($A39="","",IFERROR(IF($J39="Aquisição de lote",$E39-$Q39,IF($J39="Realização/alienação",$P39-$Q39,0)),0))</f>
        <v/>
      </c>
      <c r="S39" s="6">
        <f>IF($A39="","",IFERROR(IF(COUNTIF($A$9:$A$108,$A39)&gt;1,"ERRO: ID da operação duplicado",IF($C39="","REVER: selecionar tipo de operação",IF($D39="","REVER: indicar criptoativo",IF(OR($E39="",$E39&lt;=0),"REVER: indicar quantidade válida",IF($F39="","REVER: indicar plataforma/carteira",IF($G39="","REVER: indicar contravalor bruto",IF($H39="","REVER: indicar encargos (0 se não aplicável)",IF($J39="","REVER: selecionar papel no mapa",IF($J39="A confirmar","REVER: confirmar enquadramento",IF(AND($J39="Realização/alienação",$K39=""),"REVER: falta ID de aquisição",IF(AND($J39="Realização/alienação",COUNTIF($A$9:$A$108,$K39)=0),"ERRO: ID de aquisição não encontrado",IF(AND($J39="Realização/alienação",IFERROR(INDEX($J$9:$J$108,MATCH($K39,$A$9:$A$108,0)),"")&lt;&gt;"Aquisição de lote"),"ERRO: ID associado não é aquisição",IF(AND($J39="Realização/alienação",$R39&lt; -'Parâmetros'!$B$7),"ERRO: quantidade excede lote","OK"))))))))))))),"ERRO: verificar ligação ao lote"))</f>
        <v/>
      </c>
    </row>
    <row r="40">
      <c r="A40" s="12" t="n"/>
      <c r="B40" s="27" t="n"/>
      <c r="C40" s="12" t="n"/>
      <c r="D40" s="12" t="n"/>
      <c r="E40" s="28" t="n"/>
      <c r="F40" s="12" t="n"/>
      <c r="G40" s="17" t="n"/>
      <c r="H40" s="17" t="n"/>
      <c r="I40" s="12" t="n"/>
      <c r="J40" s="12" t="n"/>
      <c r="K40" s="12" t="n"/>
      <c r="L40" s="18">
        <f>IF($A40="","",IFERROR(IF($J40="Aquisição de lote",$G40+$H40,IF($J40="Realização/alienação",$G40-$H40,0)),0))</f>
        <v/>
      </c>
      <c r="M40" s="18">
        <f>IF($A40="","",IFERROR(IF($J40="Realização/alienação",INDEX($L$9:$L$108,MATCH($K40,$A$9:$A$108,0))/INDEX($E$9:$E$108,MATCH($K40,$A$9:$A$108,0)),0),0))</f>
        <v/>
      </c>
      <c r="N40" s="18">
        <f>IF($A40="","",IFERROR(IF($J40="Realização/alienação",$E40*$M40,0),0))</f>
        <v/>
      </c>
      <c r="O40" s="18">
        <f>IF($A40="","",IFERROR(IF($J40="Realização/alienação",$L40-$N40,0),0))</f>
        <v/>
      </c>
      <c r="P40" s="29">
        <f>IF($A40="","",IFERROR(IF($J40="Realização/alienação",INDEX($E$9:$E$108,MATCH($K40,$A$9:$A$108,0)),IF($J40="Aquisição de lote",$E40,0)),0))</f>
        <v/>
      </c>
      <c r="Q40" s="29">
        <f>IF($A40="","",IFERROR(IF($J40="Aquisição de lote",SUMIFS($E$9:$E$108,$K$9:$K$108,$A40,$J$9:$J$108,"Realização/alienação"),IF($J40="Realização/alienação",SUMIFS($E$9:$E$108,$K$9:$K$108,$K40,$J$9:$J$108,"Realização/alienação"),0)),0))</f>
        <v/>
      </c>
      <c r="R40" s="29">
        <f>IF($A40="","",IFERROR(IF($J40="Aquisição de lote",$E40-$Q40,IF($J40="Realização/alienação",$P40-$Q40,0)),0))</f>
        <v/>
      </c>
      <c r="S40" s="6">
        <f>IF($A40="","",IFERROR(IF(COUNTIF($A$9:$A$108,$A40)&gt;1,"ERRO: ID da operação duplicado",IF($C40="","REVER: selecionar tipo de operação",IF($D40="","REVER: indicar criptoativo",IF(OR($E40="",$E40&lt;=0),"REVER: indicar quantidade válida",IF($F40="","REVER: indicar plataforma/carteira",IF($G40="","REVER: indicar contravalor bruto",IF($H40="","REVER: indicar encargos (0 se não aplicável)",IF($J40="","REVER: selecionar papel no mapa",IF($J40="A confirmar","REVER: confirmar enquadramento",IF(AND($J40="Realização/alienação",$K40=""),"REVER: falta ID de aquisição",IF(AND($J40="Realização/alienação",COUNTIF($A$9:$A$108,$K40)=0),"ERRO: ID de aquisição não encontrado",IF(AND($J40="Realização/alienação",IFERROR(INDEX($J$9:$J$108,MATCH($K40,$A$9:$A$108,0)),"")&lt;&gt;"Aquisição de lote"),"ERRO: ID associado não é aquisição",IF(AND($J40="Realização/alienação",$R40&lt; -'Parâmetros'!$B$7),"ERRO: quantidade excede lote","OK"))))))))))))),"ERRO: verificar ligação ao lote"))</f>
        <v/>
      </c>
    </row>
    <row r="41">
      <c r="A41" s="12" t="n"/>
      <c r="B41" s="27" t="n"/>
      <c r="C41" s="12" t="n"/>
      <c r="D41" s="12" t="n"/>
      <c r="E41" s="28" t="n"/>
      <c r="F41" s="12" t="n"/>
      <c r="G41" s="17" t="n"/>
      <c r="H41" s="17" t="n"/>
      <c r="I41" s="12" t="n"/>
      <c r="J41" s="12" t="n"/>
      <c r="K41" s="12" t="n"/>
      <c r="L41" s="18">
        <f>IF($A41="","",IFERROR(IF($J41="Aquisição de lote",$G41+$H41,IF($J41="Realização/alienação",$G41-$H41,0)),0))</f>
        <v/>
      </c>
      <c r="M41" s="18">
        <f>IF($A41="","",IFERROR(IF($J41="Realização/alienação",INDEX($L$9:$L$108,MATCH($K41,$A$9:$A$108,0))/INDEX($E$9:$E$108,MATCH($K41,$A$9:$A$108,0)),0),0))</f>
        <v/>
      </c>
      <c r="N41" s="18">
        <f>IF($A41="","",IFERROR(IF($J41="Realização/alienação",$E41*$M41,0),0))</f>
        <v/>
      </c>
      <c r="O41" s="18">
        <f>IF($A41="","",IFERROR(IF($J41="Realização/alienação",$L41-$N41,0),0))</f>
        <v/>
      </c>
      <c r="P41" s="29">
        <f>IF($A41="","",IFERROR(IF($J41="Realização/alienação",INDEX($E$9:$E$108,MATCH($K41,$A$9:$A$108,0)),IF($J41="Aquisição de lote",$E41,0)),0))</f>
        <v/>
      </c>
      <c r="Q41" s="29">
        <f>IF($A41="","",IFERROR(IF($J41="Aquisição de lote",SUMIFS($E$9:$E$108,$K$9:$K$108,$A41,$J$9:$J$108,"Realização/alienação"),IF($J41="Realização/alienação",SUMIFS($E$9:$E$108,$K$9:$K$108,$K41,$J$9:$J$108,"Realização/alienação"),0)),0))</f>
        <v/>
      </c>
      <c r="R41" s="29">
        <f>IF($A41="","",IFERROR(IF($J41="Aquisição de lote",$E41-$Q41,IF($J41="Realização/alienação",$P41-$Q41,0)),0))</f>
        <v/>
      </c>
      <c r="S41" s="6">
        <f>IF($A41="","",IFERROR(IF(COUNTIF($A$9:$A$108,$A41)&gt;1,"ERRO: ID da operação duplicado",IF($C41="","REVER: selecionar tipo de operação",IF($D41="","REVER: indicar criptoativo",IF(OR($E41="",$E41&lt;=0),"REVER: indicar quantidade válida",IF($F41="","REVER: indicar plataforma/carteira",IF($G41="","REVER: indicar contravalor bruto",IF($H41="","REVER: indicar encargos (0 se não aplicável)",IF($J41="","REVER: selecionar papel no mapa",IF($J41="A confirmar","REVER: confirmar enquadramento",IF(AND($J41="Realização/alienação",$K41=""),"REVER: falta ID de aquisição",IF(AND($J41="Realização/alienação",COUNTIF($A$9:$A$108,$K41)=0),"ERRO: ID de aquisição não encontrado",IF(AND($J41="Realização/alienação",IFERROR(INDEX($J$9:$J$108,MATCH($K41,$A$9:$A$108,0)),"")&lt;&gt;"Aquisição de lote"),"ERRO: ID associado não é aquisição",IF(AND($J41="Realização/alienação",$R41&lt; -'Parâmetros'!$B$7),"ERRO: quantidade excede lote","OK"))))))))))))),"ERRO: verificar ligação ao lote"))</f>
        <v/>
      </c>
    </row>
    <row r="42">
      <c r="A42" s="12" t="n"/>
      <c r="B42" s="27" t="n"/>
      <c r="C42" s="12" t="n"/>
      <c r="D42" s="12" t="n"/>
      <c r="E42" s="28" t="n"/>
      <c r="F42" s="12" t="n"/>
      <c r="G42" s="17" t="n"/>
      <c r="H42" s="17" t="n"/>
      <c r="I42" s="12" t="n"/>
      <c r="J42" s="12" t="n"/>
      <c r="K42" s="12" t="n"/>
      <c r="L42" s="18">
        <f>IF($A42="","",IFERROR(IF($J42="Aquisição de lote",$G42+$H42,IF($J42="Realização/alienação",$G42-$H42,0)),0))</f>
        <v/>
      </c>
      <c r="M42" s="18">
        <f>IF($A42="","",IFERROR(IF($J42="Realização/alienação",INDEX($L$9:$L$108,MATCH($K42,$A$9:$A$108,0))/INDEX($E$9:$E$108,MATCH($K42,$A$9:$A$108,0)),0),0))</f>
        <v/>
      </c>
      <c r="N42" s="18">
        <f>IF($A42="","",IFERROR(IF($J42="Realização/alienação",$E42*$M42,0),0))</f>
        <v/>
      </c>
      <c r="O42" s="18">
        <f>IF($A42="","",IFERROR(IF($J42="Realização/alienação",$L42-$N42,0),0))</f>
        <v/>
      </c>
      <c r="P42" s="29">
        <f>IF($A42="","",IFERROR(IF($J42="Realização/alienação",INDEX($E$9:$E$108,MATCH($K42,$A$9:$A$108,0)),IF($J42="Aquisição de lote",$E42,0)),0))</f>
        <v/>
      </c>
      <c r="Q42" s="29">
        <f>IF($A42="","",IFERROR(IF($J42="Aquisição de lote",SUMIFS($E$9:$E$108,$K$9:$K$108,$A42,$J$9:$J$108,"Realização/alienação"),IF($J42="Realização/alienação",SUMIFS($E$9:$E$108,$K$9:$K$108,$K42,$J$9:$J$108,"Realização/alienação"),0)),0))</f>
        <v/>
      </c>
      <c r="R42" s="29">
        <f>IF($A42="","",IFERROR(IF($J42="Aquisição de lote",$E42-$Q42,IF($J42="Realização/alienação",$P42-$Q42,0)),0))</f>
        <v/>
      </c>
      <c r="S42" s="6">
        <f>IF($A42="","",IFERROR(IF(COUNTIF($A$9:$A$108,$A42)&gt;1,"ERRO: ID da operação duplicado",IF($C42="","REVER: selecionar tipo de operação",IF($D42="","REVER: indicar criptoativo",IF(OR($E42="",$E42&lt;=0),"REVER: indicar quantidade válida",IF($F42="","REVER: indicar plataforma/carteira",IF($G42="","REVER: indicar contravalor bruto",IF($H42="","REVER: indicar encargos (0 se não aplicável)",IF($J42="","REVER: selecionar papel no mapa",IF($J42="A confirmar","REVER: confirmar enquadramento",IF(AND($J42="Realização/alienação",$K42=""),"REVER: falta ID de aquisição",IF(AND($J42="Realização/alienação",COUNTIF($A$9:$A$108,$K42)=0),"ERRO: ID de aquisição não encontrado",IF(AND($J42="Realização/alienação",IFERROR(INDEX($J$9:$J$108,MATCH($K42,$A$9:$A$108,0)),"")&lt;&gt;"Aquisição de lote"),"ERRO: ID associado não é aquisição",IF(AND($J42="Realização/alienação",$R42&lt; -'Parâmetros'!$B$7),"ERRO: quantidade excede lote","OK"))))))))))))),"ERRO: verificar ligação ao lote"))</f>
        <v/>
      </c>
    </row>
    <row r="43">
      <c r="A43" s="12" t="n"/>
      <c r="B43" s="27" t="n"/>
      <c r="C43" s="12" t="n"/>
      <c r="D43" s="12" t="n"/>
      <c r="E43" s="28" t="n"/>
      <c r="F43" s="12" t="n"/>
      <c r="G43" s="17" t="n"/>
      <c r="H43" s="17" t="n"/>
      <c r="I43" s="12" t="n"/>
      <c r="J43" s="12" t="n"/>
      <c r="K43" s="12" t="n"/>
      <c r="L43" s="18">
        <f>IF($A43="","",IFERROR(IF($J43="Aquisição de lote",$G43+$H43,IF($J43="Realização/alienação",$G43-$H43,0)),0))</f>
        <v/>
      </c>
      <c r="M43" s="18">
        <f>IF($A43="","",IFERROR(IF($J43="Realização/alienação",INDEX($L$9:$L$108,MATCH($K43,$A$9:$A$108,0))/INDEX($E$9:$E$108,MATCH($K43,$A$9:$A$108,0)),0),0))</f>
        <v/>
      </c>
      <c r="N43" s="18">
        <f>IF($A43="","",IFERROR(IF($J43="Realização/alienação",$E43*$M43,0),0))</f>
        <v/>
      </c>
      <c r="O43" s="18">
        <f>IF($A43="","",IFERROR(IF($J43="Realização/alienação",$L43-$N43,0),0))</f>
        <v/>
      </c>
      <c r="P43" s="29">
        <f>IF($A43="","",IFERROR(IF($J43="Realização/alienação",INDEX($E$9:$E$108,MATCH($K43,$A$9:$A$108,0)),IF($J43="Aquisição de lote",$E43,0)),0))</f>
        <v/>
      </c>
      <c r="Q43" s="29">
        <f>IF($A43="","",IFERROR(IF($J43="Aquisição de lote",SUMIFS($E$9:$E$108,$K$9:$K$108,$A43,$J$9:$J$108,"Realização/alienação"),IF($J43="Realização/alienação",SUMIFS($E$9:$E$108,$K$9:$K$108,$K43,$J$9:$J$108,"Realização/alienação"),0)),0))</f>
        <v/>
      </c>
      <c r="R43" s="29">
        <f>IF($A43="","",IFERROR(IF($J43="Aquisição de lote",$E43-$Q43,IF($J43="Realização/alienação",$P43-$Q43,0)),0))</f>
        <v/>
      </c>
      <c r="S43" s="6">
        <f>IF($A43="","",IFERROR(IF(COUNTIF($A$9:$A$108,$A43)&gt;1,"ERRO: ID da operação duplicado",IF($C43="","REVER: selecionar tipo de operação",IF($D43="","REVER: indicar criptoativo",IF(OR($E43="",$E43&lt;=0),"REVER: indicar quantidade válida",IF($F43="","REVER: indicar plataforma/carteira",IF($G43="","REVER: indicar contravalor bruto",IF($H43="","REVER: indicar encargos (0 se não aplicável)",IF($J43="","REVER: selecionar papel no mapa",IF($J43="A confirmar","REVER: confirmar enquadramento",IF(AND($J43="Realização/alienação",$K43=""),"REVER: falta ID de aquisição",IF(AND($J43="Realização/alienação",COUNTIF($A$9:$A$108,$K43)=0),"ERRO: ID de aquisição não encontrado",IF(AND($J43="Realização/alienação",IFERROR(INDEX($J$9:$J$108,MATCH($K43,$A$9:$A$108,0)),"")&lt;&gt;"Aquisição de lote"),"ERRO: ID associado não é aquisição",IF(AND($J43="Realização/alienação",$R43&lt; -'Parâmetros'!$B$7),"ERRO: quantidade excede lote","OK"))))))))))))),"ERRO: verificar ligação ao lote"))</f>
        <v/>
      </c>
    </row>
    <row r="44">
      <c r="A44" s="12" t="n"/>
      <c r="B44" s="27" t="n"/>
      <c r="C44" s="12" t="n"/>
      <c r="D44" s="12" t="n"/>
      <c r="E44" s="28" t="n"/>
      <c r="F44" s="12" t="n"/>
      <c r="G44" s="17" t="n"/>
      <c r="H44" s="17" t="n"/>
      <c r="I44" s="12" t="n"/>
      <c r="J44" s="12" t="n"/>
      <c r="K44" s="12" t="n"/>
      <c r="L44" s="18">
        <f>IF($A44="","",IFERROR(IF($J44="Aquisição de lote",$G44+$H44,IF($J44="Realização/alienação",$G44-$H44,0)),0))</f>
        <v/>
      </c>
      <c r="M44" s="18">
        <f>IF($A44="","",IFERROR(IF($J44="Realização/alienação",INDEX($L$9:$L$108,MATCH($K44,$A$9:$A$108,0))/INDEX($E$9:$E$108,MATCH($K44,$A$9:$A$108,0)),0),0))</f>
        <v/>
      </c>
      <c r="N44" s="18">
        <f>IF($A44="","",IFERROR(IF($J44="Realização/alienação",$E44*$M44,0),0))</f>
        <v/>
      </c>
      <c r="O44" s="18">
        <f>IF($A44="","",IFERROR(IF($J44="Realização/alienação",$L44-$N44,0),0))</f>
        <v/>
      </c>
      <c r="P44" s="29">
        <f>IF($A44="","",IFERROR(IF($J44="Realização/alienação",INDEX($E$9:$E$108,MATCH($K44,$A$9:$A$108,0)),IF($J44="Aquisição de lote",$E44,0)),0))</f>
        <v/>
      </c>
      <c r="Q44" s="29">
        <f>IF($A44="","",IFERROR(IF($J44="Aquisição de lote",SUMIFS($E$9:$E$108,$K$9:$K$108,$A44,$J$9:$J$108,"Realização/alienação"),IF($J44="Realização/alienação",SUMIFS($E$9:$E$108,$K$9:$K$108,$K44,$J$9:$J$108,"Realização/alienação"),0)),0))</f>
        <v/>
      </c>
      <c r="R44" s="29">
        <f>IF($A44="","",IFERROR(IF($J44="Aquisição de lote",$E44-$Q44,IF($J44="Realização/alienação",$P44-$Q44,0)),0))</f>
        <v/>
      </c>
      <c r="S44" s="6">
        <f>IF($A44="","",IFERROR(IF(COUNTIF($A$9:$A$108,$A44)&gt;1,"ERRO: ID da operação duplicado",IF($C44="","REVER: selecionar tipo de operação",IF($D44="","REVER: indicar criptoativo",IF(OR($E44="",$E44&lt;=0),"REVER: indicar quantidade válida",IF($F44="","REVER: indicar plataforma/carteira",IF($G44="","REVER: indicar contravalor bruto",IF($H44="","REVER: indicar encargos (0 se não aplicável)",IF($J44="","REVER: selecionar papel no mapa",IF($J44="A confirmar","REVER: confirmar enquadramento",IF(AND($J44="Realização/alienação",$K44=""),"REVER: falta ID de aquisição",IF(AND($J44="Realização/alienação",COUNTIF($A$9:$A$108,$K44)=0),"ERRO: ID de aquisição não encontrado",IF(AND($J44="Realização/alienação",IFERROR(INDEX($J$9:$J$108,MATCH($K44,$A$9:$A$108,0)),"")&lt;&gt;"Aquisição de lote"),"ERRO: ID associado não é aquisição",IF(AND($J44="Realização/alienação",$R44&lt; -'Parâmetros'!$B$7),"ERRO: quantidade excede lote","OK"))))))))))))),"ERRO: verificar ligação ao lote"))</f>
        <v/>
      </c>
    </row>
    <row r="45">
      <c r="A45" s="12" t="n"/>
      <c r="B45" s="27" t="n"/>
      <c r="C45" s="12" t="n"/>
      <c r="D45" s="12" t="n"/>
      <c r="E45" s="28" t="n"/>
      <c r="F45" s="12" t="n"/>
      <c r="G45" s="17" t="n"/>
      <c r="H45" s="17" t="n"/>
      <c r="I45" s="12" t="n"/>
      <c r="J45" s="12" t="n"/>
      <c r="K45" s="12" t="n"/>
      <c r="L45" s="18">
        <f>IF($A45="","",IFERROR(IF($J45="Aquisição de lote",$G45+$H45,IF($J45="Realização/alienação",$G45-$H45,0)),0))</f>
        <v/>
      </c>
      <c r="M45" s="18">
        <f>IF($A45="","",IFERROR(IF($J45="Realização/alienação",INDEX($L$9:$L$108,MATCH($K45,$A$9:$A$108,0))/INDEX($E$9:$E$108,MATCH($K45,$A$9:$A$108,0)),0),0))</f>
        <v/>
      </c>
      <c r="N45" s="18">
        <f>IF($A45="","",IFERROR(IF($J45="Realização/alienação",$E45*$M45,0),0))</f>
        <v/>
      </c>
      <c r="O45" s="18">
        <f>IF($A45="","",IFERROR(IF($J45="Realização/alienação",$L45-$N45,0),0))</f>
        <v/>
      </c>
      <c r="P45" s="29">
        <f>IF($A45="","",IFERROR(IF($J45="Realização/alienação",INDEX($E$9:$E$108,MATCH($K45,$A$9:$A$108,0)),IF($J45="Aquisição de lote",$E45,0)),0))</f>
        <v/>
      </c>
      <c r="Q45" s="29">
        <f>IF($A45="","",IFERROR(IF($J45="Aquisição de lote",SUMIFS($E$9:$E$108,$K$9:$K$108,$A45,$J$9:$J$108,"Realização/alienação"),IF($J45="Realização/alienação",SUMIFS($E$9:$E$108,$K$9:$K$108,$K45,$J$9:$J$108,"Realização/alienação"),0)),0))</f>
        <v/>
      </c>
      <c r="R45" s="29">
        <f>IF($A45="","",IFERROR(IF($J45="Aquisição de lote",$E45-$Q45,IF($J45="Realização/alienação",$P45-$Q45,0)),0))</f>
        <v/>
      </c>
      <c r="S45" s="6">
        <f>IF($A45="","",IFERROR(IF(COUNTIF($A$9:$A$108,$A45)&gt;1,"ERRO: ID da operação duplicado",IF($C45="","REVER: selecionar tipo de operação",IF($D45="","REVER: indicar criptoativo",IF(OR($E45="",$E45&lt;=0),"REVER: indicar quantidade válida",IF($F45="","REVER: indicar plataforma/carteira",IF($G45="","REVER: indicar contravalor bruto",IF($H45="","REVER: indicar encargos (0 se não aplicável)",IF($J45="","REVER: selecionar papel no mapa",IF($J45="A confirmar","REVER: confirmar enquadramento",IF(AND($J45="Realização/alienação",$K45=""),"REVER: falta ID de aquisição",IF(AND($J45="Realização/alienação",COUNTIF($A$9:$A$108,$K45)=0),"ERRO: ID de aquisição não encontrado",IF(AND($J45="Realização/alienação",IFERROR(INDEX($J$9:$J$108,MATCH($K45,$A$9:$A$108,0)),"")&lt;&gt;"Aquisição de lote"),"ERRO: ID associado não é aquisição",IF(AND($J45="Realização/alienação",$R45&lt; -'Parâmetros'!$B$7),"ERRO: quantidade excede lote","OK"))))))))))))),"ERRO: verificar ligação ao lote"))</f>
        <v/>
      </c>
    </row>
    <row r="46">
      <c r="A46" s="12" t="n"/>
      <c r="B46" s="27" t="n"/>
      <c r="C46" s="12" t="n"/>
      <c r="D46" s="12" t="n"/>
      <c r="E46" s="28" t="n"/>
      <c r="F46" s="12" t="n"/>
      <c r="G46" s="17" t="n"/>
      <c r="H46" s="17" t="n"/>
      <c r="I46" s="12" t="n"/>
      <c r="J46" s="12" t="n"/>
      <c r="K46" s="12" t="n"/>
      <c r="L46" s="18">
        <f>IF($A46="","",IFERROR(IF($J46="Aquisição de lote",$G46+$H46,IF($J46="Realização/alienação",$G46-$H46,0)),0))</f>
        <v/>
      </c>
      <c r="M46" s="18">
        <f>IF($A46="","",IFERROR(IF($J46="Realização/alienação",INDEX($L$9:$L$108,MATCH($K46,$A$9:$A$108,0))/INDEX($E$9:$E$108,MATCH($K46,$A$9:$A$108,0)),0),0))</f>
        <v/>
      </c>
      <c r="N46" s="18">
        <f>IF($A46="","",IFERROR(IF($J46="Realização/alienação",$E46*$M46,0),0))</f>
        <v/>
      </c>
      <c r="O46" s="18">
        <f>IF($A46="","",IFERROR(IF($J46="Realização/alienação",$L46-$N46,0),0))</f>
        <v/>
      </c>
      <c r="P46" s="29">
        <f>IF($A46="","",IFERROR(IF($J46="Realização/alienação",INDEX($E$9:$E$108,MATCH($K46,$A$9:$A$108,0)),IF($J46="Aquisição de lote",$E46,0)),0))</f>
        <v/>
      </c>
      <c r="Q46" s="29">
        <f>IF($A46="","",IFERROR(IF($J46="Aquisição de lote",SUMIFS($E$9:$E$108,$K$9:$K$108,$A46,$J$9:$J$108,"Realização/alienação"),IF($J46="Realização/alienação",SUMIFS($E$9:$E$108,$K$9:$K$108,$K46,$J$9:$J$108,"Realização/alienação"),0)),0))</f>
        <v/>
      </c>
      <c r="R46" s="29">
        <f>IF($A46="","",IFERROR(IF($J46="Aquisição de lote",$E46-$Q46,IF($J46="Realização/alienação",$P46-$Q46,0)),0))</f>
        <v/>
      </c>
      <c r="S46" s="6">
        <f>IF($A46="","",IFERROR(IF(COUNTIF($A$9:$A$108,$A46)&gt;1,"ERRO: ID da operação duplicado",IF($C46="","REVER: selecionar tipo de operação",IF($D46="","REVER: indicar criptoativo",IF(OR($E46="",$E46&lt;=0),"REVER: indicar quantidade válida",IF($F46="","REVER: indicar plataforma/carteira",IF($G46="","REVER: indicar contravalor bruto",IF($H46="","REVER: indicar encargos (0 se não aplicável)",IF($J46="","REVER: selecionar papel no mapa",IF($J46="A confirmar","REVER: confirmar enquadramento",IF(AND($J46="Realização/alienação",$K46=""),"REVER: falta ID de aquisição",IF(AND($J46="Realização/alienação",COUNTIF($A$9:$A$108,$K46)=0),"ERRO: ID de aquisição não encontrado",IF(AND($J46="Realização/alienação",IFERROR(INDEX($J$9:$J$108,MATCH($K46,$A$9:$A$108,0)),"")&lt;&gt;"Aquisição de lote"),"ERRO: ID associado não é aquisição",IF(AND($J46="Realização/alienação",$R46&lt; -'Parâmetros'!$B$7),"ERRO: quantidade excede lote","OK"))))))))))))),"ERRO: verificar ligação ao lote"))</f>
        <v/>
      </c>
    </row>
    <row r="47">
      <c r="A47" s="12" t="n"/>
      <c r="B47" s="27" t="n"/>
      <c r="C47" s="12" t="n"/>
      <c r="D47" s="12" t="n"/>
      <c r="E47" s="28" t="n"/>
      <c r="F47" s="12" t="n"/>
      <c r="G47" s="17" t="n"/>
      <c r="H47" s="17" t="n"/>
      <c r="I47" s="12" t="n"/>
      <c r="J47" s="12" t="n"/>
      <c r="K47" s="12" t="n"/>
      <c r="L47" s="18">
        <f>IF($A47="","",IFERROR(IF($J47="Aquisição de lote",$G47+$H47,IF($J47="Realização/alienação",$G47-$H47,0)),0))</f>
        <v/>
      </c>
      <c r="M47" s="18">
        <f>IF($A47="","",IFERROR(IF($J47="Realização/alienação",INDEX($L$9:$L$108,MATCH($K47,$A$9:$A$108,0))/INDEX($E$9:$E$108,MATCH($K47,$A$9:$A$108,0)),0),0))</f>
        <v/>
      </c>
      <c r="N47" s="18">
        <f>IF($A47="","",IFERROR(IF($J47="Realização/alienação",$E47*$M47,0),0))</f>
        <v/>
      </c>
      <c r="O47" s="18">
        <f>IF($A47="","",IFERROR(IF($J47="Realização/alienação",$L47-$N47,0),0))</f>
        <v/>
      </c>
      <c r="P47" s="29">
        <f>IF($A47="","",IFERROR(IF($J47="Realização/alienação",INDEX($E$9:$E$108,MATCH($K47,$A$9:$A$108,0)),IF($J47="Aquisição de lote",$E47,0)),0))</f>
        <v/>
      </c>
      <c r="Q47" s="29">
        <f>IF($A47="","",IFERROR(IF($J47="Aquisição de lote",SUMIFS($E$9:$E$108,$K$9:$K$108,$A47,$J$9:$J$108,"Realização/alienação"),IF($J47="Realização/alienação",SUMIFS($E$9:$E$108,$K$9:$K$108,$K47,$J$9:$J$108,"Realização/alienação"),0)),0))</f>
        <v/>
      </c>
      <c r="R47" s="29">
        <f>IF($A47="","",IFERROR(IF($J47="Aquisição de lote",$E47-$Q47,IF($J47="Realização/alienação",$P47-$Q47,0)),0))</f>
        <v/>
      </c>
      <c r="S47" s="6">
        <f>IF($A47="","",IFERROR(IF(COUNTIF($A$9:$A$108,$A47)&gt;1,"ERRO: ID da operação duplicado",IF($C47="","REVER: selecionar tipo de operação",IF($D47="","REVER: indicar criptoativo",IF(OR($E47="",$E47&lt;=0),"REVER: indicar quantidade válida",IF($F47="","REVER: indicar plataforma/carteira",IF($G47="","REVER: indicar contravalor bruto",IF($H47="","REVER: indicar encargos (0 se não aplicável)",IF($J47="","REVER: selecionar papel no mapa",IF($J47="A confirmar","REVER: confirmar enquadramento",IF(AND($J47="Realização/alienação",$K47=""),"REVER: falta ID de aquisição",IF(AND($J47="Realização/alienação",COUNTIF($A$9:$A$108,$K47)=0),"ERRO: ID de aquisição não encontrado",IF(AND($J47="Realização/alienação",IFERROR(INDEX($J$9:$J$108,MATCH($K47,$A$9:$A$108,0)),"")&lt;&gt;"Aquisição de lote"),"ERRO: ID associado não é aquisição",IF(AND($J47="Realização/alienação",$R47&lt; -'Parâmetros'!$B$7),"ERRO: quantidade excede lote","OK"))))))))))))),"ERRO: verificar ligação ao lote"))</f>
        <v/>
      </c>
    </row>
    <row r="48">
      <c r="A48" s="12" t="n"/>
      <c r="B48" s="27" t="n"/>
      <c r="C48" s="12" t="n"/>
      <c r="D48" s="12" t="n"/>
      <c r="E48" s="28" t="n"/>
      <c r="F48" s="12" t="n"/>
      <c r="G48" s="17" t="n"/>
      <c r="H48" s="17" t="n"/>
      <c r="I48" s="12" t="n"/>
      <c r="J48" s="12" t="n"/>
      <c r="K48" s="12" t="n"/>
      <c r="L48" s="18">
        <f>IF($A48="","",IFERROR(IF($J48="Aquisição de lote",$G48+$H48,IF($J48="Realização/alienação",$G48-$H48,0)),0))</f>
        <v/>
      </c>
      <c r="M48" s="18">
        <f>IF($A48="","",IFERROR(IF($J48="Realização/alienação",INDEX($L$9:$L$108,MATCH($K48,$A$9:$A$108,0))/INDEX($E$9:$E$108,MATCH($K48,$A$9:$A$108,0)),0),0))</f>
        <v/>
      </c>
      <c r="N48" s="18">
        <f>IF($A48="","",IFERROR(IF($J48="Realização/alienação",$E48*$M48,0),0))</f>
        <v/>
      </c>
      <c r="O48" s="18">
        <f>IF($A48="","",IFERROR(IF($J48="Realização/alienação",$L48-$N48,0),0))</f>
        <v/>
      </c>
      <c r="P48" s="29">
        <f>IF($A48="","",IFERROR(IF($J48="Realização/alienação",INDEX($E$9:$E$108,MATCH($K48,$A$9:$A$108,0)),IF($J48="Aquisição de lote",$E48,0)),0))</f>
        <v/>
      </c>
      <c r="Q48" s="29">
        <f>IF($A48="","",IFERROR(IF($J48="Aquisição de lote",SUMIFS($E$9:$E$108,$K$9:$K$108,$A48,$J$9:$J$108,"Realização/alienação"),IF($J48="Realização/alienação",SUMIFS($E$9:$E$108,$K$9:$K$108,$K48,$J$9:$J$108,"Realização/alienação"),0)),0))</f>
        <v/>
      </c>
      <c r="R48" s="29">
        <f>IF($A48="","",IFERROR(IF($J48="Aquisição de lote",$E48-$Q48,IF($J48="Realização/alienação",$P48-$Q48,0)),0))</f>
        <v/>
      </c>
      <c r="S48" s="6">
        <f>IF($A48="","",IFERROR(IF(COUNTIF($A$9:$A$108,$A48)&gt;1,"ERRO: ID da operação duplicado",IF($C48="","REVER: selecionar tipo de operação",IF($D48="","REVER: indicar criptoativo",IF(OR($E48="",$E48&lt;=0),"REVER: indicar quantidade válida",IF($F48="","REVER: indicar plataforma/carteira",IF($G48="","REVER: indicar contravalor bruto",IF($H48="","REVER: indicar encargos (0 se não aplicável)",IF($J48="","REVER: selecionar papel no mapa",IF($J48="A confirmar","REVER: confirmar enquadramento",IF(AND($J48="Realização/alienação",$K48=""),"REVER: falta ID de aquisição",IF(AND($J48="Realização/alienação",COUNTIF($A$9:$A$108,$K48)=0),"ERRO: ID de aquisição não encontrado",IF(AND($J48="Realização/alienação",IFERROR(INDEX($J$9:$J$108,MATCH($K48,$A$9:$A$108,0)),"")&lt;&gt;"Aquisição de lote"),"ERRO: ID associado não é aquisição",IF(AND($J48="Realização/alienação",$R48&lt; -'Parâmetros'!$B$7),"ERRO: quantidade excede lote","OK"))))))))))))),"ERRO: verificar ligação ao lote"))</f>
        <v/>
      </c>
    </row>
    <row r="49">
      <c r="A49" s="12" t="n"/>
      <c r="B49" s="27" t="n"/>
      <c r="C49" s="12" t="n"/>
      <c r="D49" s="12" t="n"/>
      <c r="E49" s="28" t="n"/>
      <c r="F49" s="12" t="n"/>
      <c r="G49" s="17" t="n"/>
      <c r="H49" s="17" t="n"/>
      <c r="I49" s="12" t="n"/>
      <c r="J49" s="12" t="n"/>
      <c r="K49" s="12" t="n"/>
      <c r="L49" s="18">
        <f>IF($A49="","",IFERROR(IF($J49="Aquisição de lote",$G49+$H49,IF($J49="Realização/alienação",$G49-$H49,0)),0))</f>
        <v/>
      </c>
      <c r="M49" s="18">
        <f>IF($A49="","",IFERROR(IF($J49="Realização/alienação",INDEX($L$9:$L$108,MATCH($K49,$A$9:$A$108,0))/INDEX($E$9:$E$108,MATCH($K49,$A$9:$A$108,0)),0),0))</f>
        <v/>
      </c>
      <c r="N49" s="18">
        <f>IF($A49="","",IFERROR(IF($J49="Realização/alienação",$E49*$M49,0),0))</f>
        <v/>
      </c>
      <c r="O49" s="18">
        <f>IF($A49="","",IFERROR(IF($J49="Realização/alienação",$L49-$N49,0),0))</f>
        <v/>
      </c>
      <c r="P49" s="29">
        <f>IF($A49="","",IFERROR(IF($J49="Realização/alienação",INDEX($E$9:$E$108,MATCH($K49,$A$9:$A$108,0)),IF($J49="Aquisição de lote",$E49,0)),0))</f>
        <v/>
      </c>
      <c r="Q49" s="29">
        <f>IF($A49="","",IFERROR(IF($J49="Aquisição de lote",SUMIFS($E$9:$E$108,$K$9:$K$108,$A49,$J$9:$J$108,"Realização/alienação"),IF($J49="Realização/alienação",SUMIFS($E$9:$E$108,$K$9:$K$108,$K49,$J$9:$J$108,"Realização/alienação"),0)),0))</f>
        <v/>
      </c>
      <c r="R49" s="29">
        <f>IF($A49="","",IFERROR(IF($J49="Aquisição de lote",$E49-$Q49,IF($J49="Realização/alienação",$P49-$Q49,0)),0))</f>
        <v/>
      </c>
      <c r="S49" s="6">
        <f>IF($A49="","",IFERROR(IF(COUNTIF($A$9:$A$108,$A49)&gt;1,"ERRO: ID da operação duplicado",IF($C49="","REVER: selecionar tipo de operação",IF($D49="","REVER: indicar criptoativo",IF(OR($E49="",$E49&lt;=0),"REVER: indicar quantidade válida",IF($F49="","REVER: indicar plataforma/carteira",IF($G49="","REVER: indicar contravalor bruto",IF($H49="","REVER: indicar encargos (0 se não aplicável)",IF($J49="","REVER: selecionar papel no mapa",IF($J49="A confirmar","REVER: confirmar enquadramento",IF(AND($J49="Realização/alienação",$K49=""),"REVER: falta ID de aquisição",IF(AND($J49="Realização/alienação",COUNTIF($A$9:$A$108,$K49)=0),"ERRO: ID de aquisição não encontrado",IF(AND($J49="Realização/alienação",IFERROR(INDEX($J$9:$J$108,MATCH($K49,$A$9:$A$108,0)),"")&lt;&gt;"Aquisição de lote"),"ERRO: ID associado não é aquisição",IF(AND($J49="Realização/alienação",$R49&lt; -'Parâmetros'!$B$7),"ERRO: quantidade excede lote","OK"))))))))))))),"ERRO: verificar ligação ao lote"))</f>
        <v/>
      </c>
    </row>
    <row r="50">
      <c r="A50" s="12" t="n"/>
      <c r="B50" s="27" t="n"/>
      <c r="C50" s="12" t="n"/>
      <c r="D50" s="12" t="n"/>
      <c r="E50" s="28" t="n"/>
      <c r="F50" s="12" t="n"/>
      <c r="G50" s="17" t="n"/>
      <c r="H50" s="17" t="n"/>
      <c r="I50" s="12" t="n"/>
      <c r="J50" s="12" t="n"/>
      <c r="K50" s="12" t="n"/>
      <c r="L50" s="18">
        <f>IF($A50="","",IFERROR(IF($J50="Aquisição de lote",$G50+$H50,IF($J50="Realização/alienação",$G50-$H50,0)),0))</f>
        <v/>
      </c>
      <c r="M50" s="18">
        <f>IF($A50="","",IFERROR(IF($J50="Realização/alienação",INDEX($L$9:$L$108,MATCH($K50,$A$9:$A$108,0))/INDEX($E$9:$E$108,MATCH($K50,$A$9:$A$108,0)),0),0))</f>
        <v/>
      </c>
      <c r="N50" s="18">
        <f>IF($A50="","",IFERROR(IF($J50="Realização/alienação",$E50*$M50,0),0))</f>
        <v/>
      </c>
      <c r="O50" s="18">
        <f>IF($A50="","",IFERROR(IF($J50="Realização/alienação",$L50-$N50,0),0))</f>
        <v/>
      </c>
      <c r="P50" s="29">
        <f>IF($A50="","",IFERROR(IF($J50="Realização/alienação",INDEX($E$9:$E$108,MATCH($K50,$A$9:$A$108,0)),IF($J50="Aquisição de lote",$E50,0)),0))</f>
        <v/>
      </c>
      <c r="Q50" s="29">
        <f>IF($A50="","",IFERROR(IF($J50="Aquisição de lote",SUMIFS($E$9:$E$108,$K$9:$K$108,$A50,$J$9:$J$108,"Realização/alienação"),IF($J50="Realização/alienação",SUMIFS($E$9:$E$108,$K$9:$K$108,$K50,$J$9:$J$108,"Realização/alienação"),0)),0))</f>
        <v/>
      </c>
      <c r="R50" s="29">
        <f>IF($A50="","",IFERROR(IF($J50="Aquisição de lote",$E50-$Q50,IF($J50="Realização/alienação",$P50-$Q50,0)),0))</f>
        <v/>
      </c>
      <c r="S50" s="6">
        <f>IF($A50="","",IFERROR(IF(COUNTIF($A$9:$A$108,$A50)&gt;1,"ERRO: ID da operação duplicado",IF($C50="","REVER: selecionar tipo de operação",IF($D50="","REVER: indicar criptoativo",IF(OR($E50="",$E50&lt;=0),"REVER: indicar quantidade válida",IF($F50="","REVER: indicar plataforma/carteira",IF($G50="","REVER: indicar contravalor bruto",IF($H50="","REVER: indicar encargos (0 se não aplicável)",IF($J50="","REVER: selecionar papel no mapa",IF($J50="A confirmar","REVER: confirmar enquadramento",IF(AND($J50="Realização/alienação",$K50=""),"REVER: falta ID de aquisição",IF(AND($J50="Realização/alienação",COUNTIF($A$9:$A$108,$K50)=0),"ERRO: ID de aquisição não encontrado",IF(AND($J50="Realização/alienação",IFERROR(INDEX($J$9:$J$108,MATCH($K50,$A$9:$A$108,0)),"")&lt;&gt;"Aquisição de lote"),"ERRO: ID associado não é aquisição",IF(AND($J50="Realização/alienação",$R50&lt; -'Parâmetros'!$B$7),"ERRO: quantidade excede lote","OK"))))))))))))),"ERRO: verificar ligação ao lote"))</f>
        <v/>
      </c>
    </row>
    <row r="51">
      <c r="A51" s="12" t="n"/>
      <c r="B51" s="27" t="n"/>
      <c r="C51" s="12" t="n"/>
      <c r="D51" s="12" t="n"/>
      <c r="E51" s="28" t="n"/>
      <c r="F51" s="12" t="n"/>
      <c r="G51" s="17" t="n"/>
      <c r="H51" s="17" t="n"/>
      <c r="I51" s="12" t="n"/>
      <c r="J51" s="12" t="n"/>
      <c r="K51" s="12" t="n"/>
      <c r="L51" s="18">
        <f>IF($A51="","",IFERROR(IF($J51="Aquisição de lote",$G51+$H51,IF($J51="Realização/alienação",$G51-$H51,0)),0))</f>
        <v/>
      </c>
      <c r="M51" s="18">
        <f>IF($A51="","",IFERROR(IF($J51="Realização/alienação",INDEX($L$9:$L$108,MATCH($K51,$A$9:$A$108,0))/INDEX($E$9:$E$108,MATCH($K51,$A$9:$A$108,0)),0),0))</f>
        <v/>
      </c>
      <c r="N51" s="18">
        <f>IF($A51="","",IFERROR(IF($J51="Realização/alienação",$E51*$M51,0),0))</f>
        <v/>
      </c>
      <c r="O51" s="18">
        <f>IF($A51="","",IFERROR(IF($J51="Realização/alienação",$L51-$N51,0),0))</f>
        <v/>
      </c>
      <c r="P51" s="29">
        <f>IF($A51="","",IFERROR(IF($J51="Realização/alienação",INDEX($E$9:$E$108,MATCH($K51,$A$9:$A$108,0)),IF($J51="Aquisição de lote",$E51,0)),0))</f>
        <v/>
      </c>
      <c r="Q51" s="29">
        <f>IF($A51="","",IFERROR(IF($J51="Aquisição de lote",SUMIFS($E$9:$E$108,$K$9:$K$108,$A51,$J$9:$J$108,"Realização/alienação"),IF($J51="Realização/alienação",SUMIFS($E$9:$E$108,$K$9:$K$108,$K51,$J$9:$J$108,"Realização/alienação"),0)),0))</f>
        <v/>
      </c>
      <c r="R51" s="29">
        <f>IF($A51="","",IFERROR(IF($J51="Aquisição de lote",$E51-$Q51,IF($J51="Realização/alienação",$P51-$Q51,0)),0))</f>
        <v/>
      </c>
      <c r="S51" s="6">
        <f>IF($A51="","",IFERROR(IF(COUNTIF($A$9:$A$108,$A51)&gt;1,"ERRO: ID da operação duplicado",IF($C51="","REVER: selecionar tipo de operação",IF($D51="","REVER: indicar criptoativo",IF(OR($E51="",$E51&lt;=0),"REVER: indicar quantidade válida",IF($F51="","REVER: indicar plataforma/carteira",IF($G51="","REVER: indicar contravalor bruto",IF($H51="","REVER: indicar encargos (0 se não aplicável)",IF($J51="","REVER: selecionar papel no mapa",IF($J51="A confirmar","REVER: confirmar enquadramento",IF(AND($J51="Realização/alienação",$K51=""),"REVER: falta ID de aquisição",IF(AND($J51="Realização/alienação",COUNTIF($A$9:$A$108,$K51)=0),"ERRO: ID de aquisição não encontrado",IF(AND($J51="Realização/alienação",IFERROR(INDEX($J$9:$J$108,MATCH($K51,$A$9:$A$108,0)),"")&lt;&gt;"Aquisição de lote"),"ERRO: ID associado não é aquisição",IF(AND($J51="Realização/alienação",$R51&lt; -'Parâmetros'!$B$7),"ERRO: quantidade excede lote","OK"))))))))))))),"ERRO: verificar ligação ao lote"))</f>
        <v/>
      </c>
    </row>
    <row r="52">
      <c r="A52" s="12" t="n"/>
      <c r="B52" s="27" t="n"/>
      <c r="C52" s="12" t="n"/>
      <c r="D52" s="12" t="n"/>
      <c r="E52" s="28" t="n"/>
      <c r="F52" s="12" t="n"/>
      <c r="G52" s="17" t="n"/>
      <c r="H52" s="17" t="n"/>
      <c r="I52" s="12" t="n"/>
      <c r="J52" s="12" t="n"/>
      <c r="K52" s="12" t="n"/>
      <c r="L52" s="18">
        <f>IF($A52="","",IFERROR(IF($J52="Aquisição de lote",$G52+$H52,IF($J52="Realização/alienação",$G52-$H52,0)),0))</f>
        <v/>
      </c>
      <c r="M52" s="18">
        <f>IF($A52="","",IFERROR(IF($J52="Realização/alienação",INDEX($L$9:$L$108,MATCH($K52,$A$9:$A$108,0))/INDEX($E$9:$E$108,MATCH($K52,$A$9:$A$108,0)),0),0))</f>
        <v/>
      </c>
      <c r="N52" s="18">
        <f>IF($A52="","",IFERROR(IF($J52="Realização/alienação",$E52*$M52,0),0))</f>
        <v/>
      </c>
      <c r="O52" s="18">
        <f>IF($A52="","",IFERROR(IF($J52="Realização/alienação",$L52-$N52,0),0))</f>
        <v/>
      </c>
      <c r="P52" s="29">
        <f>IF($A52="","",IFERROR(IF($J52="Realização/alienação",INDEX($E$9:$E$108,MATCH($K52,$A$9:$A$108,0)),IF($J52="Aquisição de lote",$E52,0)),0))</f>
        <v/>
      </c>
      <c r="Q52" s="29">
        <f>IF($A52="","",IFERROR(IF($J52="Aquisição de lote",SUMIFS($E$9:$E$108,$K$9:$K$108,$A52,$J$9:$J$108,"Realização/alienação"),IF($J52="Realização/alienação",SUMIFS($E$9:$E$108,$K$9:$K$108,$K52,$J$9:$J$108,"Realização/alienação"),0)),0))</f>
        <v/>
      </c>
      <c r="R52" s="29">
        <f>IF($A52="","",IFERROR(IF($J52="Aquisição de lote",$E52-$Q52,IF($J52="Realização/alienação",$P52-$Q52,0)),0))</f>
        <v/>
      </c>
      <c r="S52" s="6">
        <f>IF($A52="","",IFERROR(IF(COUNTIF($A$9:$A$108,$A52)&gt;1,"ERRO: ID da operação duplicado",IF($C52="","REVER: selecionar tipo de operação",IF($D52="","REVER: indicar criptoativo",IF(OR($E52="",$E52&lt;=0),"REVER: indicar quantidade válida",IF($F52="","REVER: indicar plataforma/carteira",IF($G52="","REVER: indicar contravalor bruto",IF($H52="","REVER: indicar encargos (0 se não aplicável)",IF($J52="","REVER: selecionar papel no mapa",IF($J52="A confirmar","REVER: confirmar enquadramento",IF(AND($J52="Realização/alienação",$K52=""),"REVER: falta ID de aquisição",IF(AND($J52="Realização/alienação",COUNTIF($A$9:$A$108,$K52)=0),"ERRO: ID de aquisição não encontrado",IF(AND($J52="Realização/alienação",IFERROR(INDEX($J$9:$J$108,MATCH($K52,$A$9:$A$108,0)),"")&lt;&gt;"Aquisição de lote"),"ERRO: ID associado não é aquisição",IF(AND($J52="Realização/alienação",$R52&lt; -'Parâmetros'!$B$7),"ERRO: quantidade excede lote","OK"))))))))))))),"ERRO: verificar ligação ao lote"))</f>
        <v/>
      </c>
    </row>
    <row r="53">
      <c r="A53" s="12" t="n"/>
      <c r="B53" s="27" t="n"/>
      <c r="C53" s="12" t="n"/>
      <c r="D53" s="12" t="n"/>
      <c r="E53" s="28" t="n"/>
      <c r="F53" s="12" t="n"/>
      <c r="G53" s="17" t="n"/>
      <c r="H53" s="17" t="n"/>
      <c r="I53" s="12" t="n"/>
      <c r="J53" s="12" t="n"/>
      <c r="K53" s="12" t="n"/>
      <c r="L53" s="18">
        <f>IF($A53="","",IFERROR(IF($J53="Aquisição de lote",$G53+$H53,IF($J53="Realização/alienação",$G53-$H53,0)),0))</f>
        <v/>
      </c>
      <c r="M53" s="18">
        <f>IF($A53="","",IFERROR(IF($J53="Realização/alienação",INDEX($L$9:$L$108,MATCH($K53,$A$9:$A$108,0))/INDEX($E$9:$E$108,MATCH($K53,$A$9:$A$108,0)),0),0))</f>
        <v/>
      </c>
      <c r="N53" s="18">
        <f>IF($A53="","",IFERROR(IF($J53="Realização/alienação",$E53*$M53,0),0))</f>
        <v/>
      </c>
      <c r="O53" s="18">
        <f>IF($A53="","",IFERROR(IF($J53="Realização/alienação",$L53-$N53,0),0))</f>
        <v/>
      </c>
      <c r="P53" s="29">
        <f>IF($A53="","",IFERROR(IF($J53="Realização/alienação",INDEX($E$9:$E$108,MATCH($K53,$A$9:$A$108,0)),IF($J53="Aquisição de lote",$E53,0)),0))</f>
        <v/>
      </c>
      <c r="Q53" s="29">
        <f>IF($A53="","",IFERROR(IF($J53="Aquisição de lote",SUMIFS($E$9:$E$108,$K$9:$K$108,$A53,$J$9:$J$108,"Realização/alienação"),IF($J53="Realização/alienação",SUMIFS($E$9:$E$108,$K$9:$K$108,$K53,$J$9:$J$108,"Realização/alienação"),0)),0))</f>
        <v/>
      </c>
      <c r="R53" s="29">
        <f>IF($A53="","",IFERROR(IF($J53="Aquisição de lote",$E53-$Q53,IF($J53="Realização/alienação",$P53-$Q53,0)),0))</f>
        <v/>
      </c>
      <c r="S53" s="6">
        <f>IF($A53="","",IFERROR(IF(COUNTIF($A$9:$A$108,$A53)&gt;1,"ERRO: ID da operação duplicado",IF($C53="","REVER: selecionar tipo de operação",IF($D53="","REVER: indicar criptoativo",IF(OR($E53="",$E53&lt;=0),"REVER: indicar quantidade válida",IF($F53="","REVER: indicar plataforma/carteira",IF($G53="","REVER: indicar contravalor bruto",IF($H53="","REVER: indicar encargos (0 se não aplicável)",IF($J53="","REVER: selecionar papel no mapa",IF($J53="A confirmar","REVER: confirmar enquadramento",IF(AND($J53="Realização/alienação",$K53=""),"REVER: falta ID de aquisição",IF(AND($J53="Realização/alienação",COUNTIF($A$9:$A$108,$K53)=0),"ERRO: ID de aquisição não encontrado",IF(AND($J53="Realização/alienação",IFERROR(INDEX($J$9:$J$108,MATCH($K53,$A$9:$A$108,0)),"")&lt;&gt;"Aquisição de lote"),"ERRO: ID associado não é aquisição",IF(AND($J53="Realização/alienação",$R53&lt; -'Parâmetros'!$B$7),"ERRO: quantidade excede lote","OK"))))))))))))),"ERRO: verificar ligação ao lote"))</f>
        <v/>
      </c>
    </row>
    <row r="54">
      <c r="A54" s="12" t="n"/>
      <c r="B54" s="27" t="n"/>
      <c r="C54" s="12" t="n"/>
      <c r="D54" s="12" t="n"/>
      <c r="E54" s="28" t="n"/>
      <c r="F54" s="12" t="n"/>
      <c r="G54" s="17" t="n"/>
      <c r="H54" s="17" t="n"/>
      <c r="I54" s="12" t="n"/>
      <c r="J54" s="12" t="n"/>
      <c r="K54" s="12" t="n"/>
      <c r="L54" s="18">
        <f>IF($A54="","",IFERROR(IF($J54="Aquisição de lote",$G54+$H54,IF($J54="Realização/alienação",$G54-$H54,0)),0))</f>
        <v/>
      </c>
      <c r="M54" s="18">
        <f>IF($A54="","",IFERROR(IF($J54="Realização/alienação",INDEX($L$9:$L$108,MATCH($K54,$A$9:$A$108,0))/INDEX($E$9:$E$108,MATCH($K54,$A$9:$A$108,0)),0),0))</f>
        <v/>
      </c>
      <c r="N54" s="18">
        <f>IF($A54="","",IFERROR(IF($J54="Realização/alienação",$E54*$M54,0),0))</f>
        <v/>
      </c>
      <c r="O54" s="18">
        <f>IF($A54="","",IFERROR(IF($J54="Realização/alienação",$L54-$N54,0),0))</f>
        <v/>
      </c>
      <c r="P54" s="29">
        <f>IF($A54="","",IFERROR(IF($J54="Realização/alienação",INDEX($E$9:$E$108,MATCH($K54,$A$9:$A$108,0)),IF($J54="Aquisição de lote",$E54,0)),0))</f>
        <v/>
      </c>
      <c r="Q54" s="29">
        <f>IF($A54="","",IFERROR(IF($J54="Aquisição de lote",SUMIFS($E$9:$E$108,$K$9:$K$108,$A54,$J$9:$J$108,"Realização/alienação"),IF($J54="Realização/alienação",SUMIFS($E$9:$E$108,$K$9:$K$108,$K54,$J$9:$J$108,"Realização/alienação"),0)),0))</f>
        <v/>
      </c>
      <c r="R54" s="29">
        <f>IF($A54="","",IFERROR(IF($J54="Aquisição de lote",$E54-$Q54,IF($J54="Realização/alienação",$P54-$Q54,0)),0))</f>
        <v/>
      </c>
      <c r="S54" s="6">
        <f>IF($A54="","",IFERROR(IF(COUNTIF($A$9:$A$108,$A54)&gt;1,"ERRO: ID da operação duplicado",IF($C54="","REVER: selecionar tipo de operação",IF($D54="","REVER: indicar criptoativo",IF(OR($E54="",$E54&lt;=0),"REVER: indicar quantidade válida",IF($F54="","REVER: indicar plataforma/carteira",IF($G54="","REVER: indicar contravalor bruto",IF($H54="","REVER: indicar encargos (0 se não aplicável)",IF($J54="","REVER: selecionar papel no mapa",IF($J54="A confirmar","REVER: confirmar enquadramento",IF(AND($J54="Realização/alienação",$K54=""),"REVER: falta ID de aquisição",IF(AND($J54="Realização/alienação",COUNTIF($A$9:$A$108,$K54)=0),"ERRO: ID de aquisição não encontrado",IF(AND($J54="Realização/alienação",IFERROR(INDEX($J$9:$J$108,MATCH($K54,$A$9:$A$108,0)),"")&lt;&gt;"Aquisição de lote"),"ERRO: ID associado não é aquisição",IF(AND($J54="Realização/alienação",$R54&lt; -'Parâmetros'!$B$7),"ERRO: quantidade excede lote","OK"))))))))))))),"ERRO: verificar ligação ao lote"))</f>
        <v/>
      </c>
    </row>
    <row r="55">
      <c r="A55" s="12" t="n"/>
      <c r="B55" s="27" t="n"/>
      <c r="C55" s="12" t="n"/>
      <c r="D55" s="12" t="n"/>
      <c r="E55" s="28" t="n"/>
      <c r="F55" s="12" t="n"/>
      <c r="G55" s="17" t="n"/>
      <c r="H55" s="17" t="n"/>
      <c r="I55" s="12" t="n"/>
      <c r="J55" s="12" t="n"/>
      <c r="K55" s="12" t="n"/>
      <c r="L55" s="18">
        <f>IF($A55="","",IFERROR(IF($J55="Aquisição de lote",$G55+$H55,IF($J55="Realização/alienação",$G55-$H55,0)),0))</f>
        <v/>
      </c>
      <c r="M55" s="18">
        <f>IF($A55="","",IFERROR(IF($J55="Realização/alienação",INDEX($L$9:$L$108,MATCH($K55,$A$9:$A$108,0))/INDEX($E$9:$E$108,MATCH($K55,$A$9:$A$108,0)),0),0))</f>
        <v/>
      </c>
      <c r="N55" s="18">
        <f>IF($A55="","",IFERROR(IF($J55="Realização/alienação",$E55*$M55,0),0))</f>
        <v/>
      </c>
      <c r="O55" s="18">
        <f>IF($A55="","",IFERROR(IF($J55="Realização/alienação",$L55-$N55,0),0))</f>
        <v/>
      </c>
      <c r="P55" s="29">
        <f>IF($A55="","",IFERROR(IF($J55="Realização/alienação",INDEX($E$9:$E$108,MATCH($K55,$A$9:$A$108,0)),IF($J55="Aquisição de lote",$E55,0)),0))</f>
        <v/>
      </c>
      <c r="Q55" s="29">
        <f>IF($A55="","",IFERROR(IF($J55="Aquisição de lote",SUMIFS($E$9:$E$108,$K$9:$K$108,$A55,$J$9:$J$108,"Realização/alienação"),IF($J55="Realização/alienação",SUMIFS($E$9:$E$108,$K$9:$K$108,$K55,$J$9:$J$108,"Realização/alienação"),0)),0))</f>
        <v/>
      </c>
      <c r="R55" s="29">
        <f>IF($A55="","",IFERROR(IF($J55="Aquisição de lote",$E55-$Q55,IF($J55="Realização/alienação",$P55-$Q55,0)),0))</f>
        <v/>
      </c>
      <c r="S55" s="6">
        <f>IF($A55="","",IFERROR(IF(COUNTIF($A$9:$A$108,$A55)&gt;1,"ERRO: ID da operação duplicado",IF($C55="","REVER: selecionar tipo de operação",IF($D55="","REVER: indicar criptoativo",IF(OR($E55="",$E55&lt;=0),"REVER: indicar quantidade válida",IF($F55="","REVER: indicar plataforma/carteira",IF($G55="","REVER: indicar contravalor bruto",IF($H55="","REVER: indicar encargos (0 se não aplicável)",IF($J55="","REVER: selecionar papel no mapa",IF($J55="A confirmar","REVER: confirmar enquadramento",IF(AND($J55="Realização/alienação",$K55=""),"REVER: falta ID de aquisição",IF(AND($J55="Realização/alienação",COUNTIF($A$9:$A$108,$K55)=0),"ERRO: ID de aquisição não encontrado",IF(AND($J55="Realização/alienação",IFERROR(INDEX($J$9:$J$108,MATCH($K55,$A$9:$A$108,0)),"")&lt;&gt;"Aquisição de lote"),"ERRO: ID associado não é aquisição",IF(AND($J55="Realização/alienação",$R55&lt; -'Parâmetros'!$B$7),"ERRO: quantidade excede lote","OK"))))))))))))),"ERRO: verificar ligação ao lote"))</f>
        <v/>
      </c>
    </row>
    <row r="56">
      <c r="A56" s="12" t="n"/>
      <c r="B56" s="27" t="n"/>
      <c r="C56" s="12" t="n"/>
      <c r="D56" s="12" t="n"/>
      <c r="E56" s="28" t="n"/>
      <c r="F56" s="12" t="n"/>
      <c r="G56" s="17" t="n"/>
      <c r="H56" s="17" t="n"/>
      <c r="I56" s="12" t="n"/>
      <c r="J56" s="12" t="n"/>
      <c r="K56" s="12" t="n"/>
      <c r="L56" s="18">
        <f>IF($A56="","",IFERROR(IF($J56="Aquisição de lote",$G56+$H56,IF($J56="Realização/alienação",$G56-$H56,0)),0))</f>
        <v/>
      </c>
      <c r="M56" s="18">
        <f>IF($A56="","",IFERROR(IF($J56="Realização/alienação",INDEX($L$9:$L$108,MATCH($K56,$A$9:$A$108,0))/INDEX($E$9:$E$108,MATCH($K56,$A$9:$A$108,0)),0),0))</f>
        <v/>
      </c>
      <c r="N56" s="18">
        <f>IF($A56="","",IFERROR(IF($J56="Realização/alienação",$E56*$M56,0),0))</f>
        <v/>
      </c>
      <c r="O56" s="18">
        <f>IF($A56="","",IFERROR(IF($J56="Realização/alienação",$L56-$N56,0),0))</f>
        <v/>
      </c>
      <c r="P56" s="29">
        <f>IF($A56="","",IFERROR(IF($J56="Realização/alienação",INDEX($E$9:$E$108,MATCH($K56,$A$9:$A$108,0)),IF($J56="Aquisição de lote",$E56,0)),0))</f>
        <v/>
      </c>
      <c r="Q56" s="29">
        <f>IF($A56="","",IFERROR(IF($J56="Aquisição de lote",SUMIFS($E$9:$E$108,$K$9:$K$108,$A56,$J$9:$J$108,"Realização/alienação"),IF($J56="Realização/alienação",SUMIFS($E$9:$E$108,$K$9:$K$108,$K56,$J$9:$J$108,"Realização/alienação"),0)),0))</f>
        <v/>
      </c>
      <c r="R56" s="29">
        <f>IF($A56="","",IFERROR(IF($J56="Aquisição de lote",$E56-$Q56,IF($J56="Realização/alienação",$P56-$Q56,0)),0))</f>
        <v/>
      </c>
      <c r="S56" s="6">
        <f>IF($A56="","",IFERROR(IF(COUNTIF($A$9:$A$108,$A56)&gt;1,"ERRO: ID da operação duplicado",IF($C56="","REVER: selecionar tipo de operação",IF($D56="","REVER: indicar criptoativo",IF(OR($E56="",$E56&lt;=0),"REVER: indicar quantidade válida",IF($F56="","REVER: indicar plataforma/carteira",IF($G56="","REVER: indicar contravalor bruto",IF($H56="","REVER: indicar encargos (0 se não aplicável)",IF($J56="","REVER: selecionar papel no mapa",IF($J56="A confirmar","REVER: confirmar enquadramento",IF(AND($J56="Realização/alienação",$K56=""),"REVER: falta ID de aquisição",IF(AND($J56="Realização/alienação",COUNTIF($A$9:$A$108,$K56)=0),"ERRO: ID de aquisição não encontrado",IF(AND($J56="Realização/alienação",IFERROR(INDEX($J$9:$J$108,MATCH($K56,$A$9:$A$108,0)),"")&lt;&gt;"Aquisição de lote"),"ERRO: ID associado não é aquisição",IF(AND($J56="Realização/alienação",$R56&lt; -'Parâmetros'!$B$7),"ERRO: quantidade excede lote","OK"))))))))))))),"ERRO: verificar ligação ao lote"))</f>
        <v/>
      </c>
    </row>
    <row r="57">
      <c r="A57" s="12" t="n"/>
      <c r="B57" s="27" t="n"/>
      <c r="C57" s="12" t="n"/>
      <c r="D57" s="12" t="n"/>
      <c r="E57" s="28" t="n"/>
      <c r="F57" s="12" t="n"/>
      <c r="G57" s="17" t="n"/>
      <c r="H57" s="17" t="n"/>
      <c r="I57" s="12" t="n"/>
      <c r="J57" s="12" t="n"/>
      <c r="K57" s="12" t="n"/>
      <c r="L57" s="18">
        <f>IF($A57="","",IFERROR(IF($J57="Aquisição de lote",$G57+$H57,IF($J57="Realização/alienação",$G57-$H57,0)),0))</f>
        <v/>
      </c>
      <c r="M57" s="18">
        <f>IF($A57="","",IFERROR(IF($J57="Realização/alienação",INDEX($L$9:$L$108,MATCH($K57,$A$9:$A$108,0))/INDEX($E$9:$E$108,MATCH($K57,$A$9:$A$108,0)),0),0))</f>
        <v/>
      </c>
      <c r="N57" s="18">
        <f>IF($A57="","",IFERROR(IF($J57="Realização/alienação",$E57*$M57,0),0))</f>
        <v/>
      </c>
      <c r="O57" s="18">
        <f>IF($A57="","",IFERROR(IF($J57="Realização/alienação",$L57-$N57,0),0))</f>
        <v/>
      </c>
      <c r="P57" s="29">
        <f>IF($A57="","",IFERROR(IF($J57="Realização/alienação",INDEX($E$9:$E$108,MATCH($K57,$A$9:$A$108,0)),IF($J57="Aquisição de lote",$E57,0)),0))</f>
        <v/>
      </c>
      <c r="Q57" s="29">
        <f>IF($A57="","",IFERROR(IF($J57="Aquisição de lote",SUMIFS($E$9:$E$108,$K$9:$K$108,$A57,$J$9:$J$108,"Realização/alienação"),IF($J57="Realização/alienação",SUMIFS($E$9:$E$108,$K$9:$K$108,$K57,$J$9:$J$108,"Realização/alienação"),0)),0))</f>
        <v/>
      </c>
      <c r="R57" s="29">
        <f>IF($A57="","",IFERROR(IF($J57="Aquisição de lote",$E57-$Q57,IF($J57="Realização/alienação",$P57-$Q57,0)),0))</f>
        <v/>
      </c>
      <c r="S57" s="6">
        <f>IF($A57="","",IFERROR(IF(COUNTIF($A$9:$A$108,$A57)&gt;1,"ERRO: ID da operação duplicado",IF($C57="","REVER: selecionar tipo de operação",IF($D57="","REVER: indicar criptoativo",IF(OR($E57="",$E57&lt;=0),"REVER: indicar quantidade válida",IF($F57="","REVER: indicar plataforma/carteira",IF($G57="","REVER: indicar contravalor bruto",IF($H57="","REVER: indicar encargos (0 se não aplicável)",IF($J57="","REVER: selecionar papel no mapa",IF($J57="A confirmar","REVER: confirmar enquadramento",IF(AND($J57="Realização/alienação",$K57=""),"REVER: falta ID de aquisição",IF(AND($J57="Realização/alienação",COUNTIF($A$9:$A$108,$K57)=0),"ERRO: ID de aquisição não encontrado",IF(AND($J57="Realização/alienação",IFERROR(INDEX($J$9:$J$108,MATCH($K57,$A$9:$A$108,0)),"")&lt;&gt;"Aquisição de lote"),"ERRO: ID associado não é aquisição",IF(AND($J57="Realização/alienação",$R57&lt; -'Parâmetros'!$B$7),"ERRO: quantidade excede lote","OK"))))))))))))),"ERRO: verificar ligação ao lote"))</f>
        <v/>
      </c>
    </row>
    <row r="58">
      <c r="A58" s="12" t="n"/>
      <c r="B58" s="27" t="n"/>
      <c r="C58" s="12" t="n"/>
      <c r="D58" s="12" t="n"/>
      <c r="E58" s="28" t="n"/>
      <c r="F58" s="12" t="n"/>
      <c r="G58" s="17" t="n"/>
      <c r="H58" s="17" t="n"/>
      <c r="I58" s="12" t="n"/>
      <c r="J58" s="12" t="n"/>
      <c r="K58" s="12" t="n"/>
      <c r="L58" s="18">
        <f>IF($A58="","",IFERROR(IF($J58="Aquisição de lote",$G58+$H58,IF($J58="Realização/alienação",$G58-$H58,0)),0))</f>
        <v/>
      </c>
      <c r="M58" s="18">
        <f>IF($A58="","",IFERROR(IF($J58="Realização/alienação",INDEX($L$9:$L$108,MATCH($K58,$A$9:$A$108,0))/INDEX($E$9:$E$108,MATCH($K58,$A$9:$A$108,0)),0),0))</f>
        <v/>
      </c>
      <c r="N58" s="18">
        <f>IF($A58="","",IFERROR(IF($J58="Realização/alienação",$E58*$M58,0),0))</f>
        <v/>
      </c>
      <c r="O58" s="18">
        <f>IF($A58="","",IFERROR(IF($J58="Realização/alienação",$L58-$N58,0),0))</f>
        <v/>
      </c>
      <c r="P58" s="29">
        <f>IF($A58="","",IFERROR(IF($J58="Realização/alienação",INDEX($E$9:$E$108,MATCH($K58,$A$9:$A$108,0)),IF($J58="Aquisição de lote",$E58,0)),0))</f>
        <v/>
      </c>
      <c r="Q58" s="29">
        <f>IF($A58="","",IFERROR(IF($J58="Aquisição de lote",SUMIFS($E$9:$E$108,$K$9:$K$108,$A58,$J$9:$J$108,"Realização/alienação"),IF($J58="Realização/alienação",SUMIFS($E$9:$E$108,$K$9:$K$108,$K58,$J$9:$J$108,"Realização/alienação"),0)),0))</f>
        <v/>
      </c>
      <c r="R58" s="29">
        <f>IF($A58="","",IFERROR(IF($J58="Aquisição de lote",$E58-$Q58,IF($J58="Realização/alienação",$P58-$Q58,0)),0))</f>
        <v/>
      </c>
      <c r="S58" s="6">
        <f>IF($A58="","",IFERROR(IF(COUNTIF($A$9:$A$108,$A58)&gt;1,"ERRO: ID da operação duplicado",IF($C58="","REVER: selecionar tipo de operação",IF($D58="","REVER: indicar criptoativo",IF(OR($E58="",$E58&lt;=0),"REVER: indicar quantidade válida",IF($F58="","REVER: indicar plataforma/carteira",IF($G58="","REVER: indicar contravalor bruto",IF($H58="","REVER: indicar encargos (0 se não aplicável)",IF($J58="","REVER: selecionar papel no mapa",IF($J58="A confirmar","REVER: confirmar enquadramento",IF(AND($J58="Realização/alienação",$K58=""),"REVER: falta ID de aquisição",IF(AND($J58="Realização/alienação",COUNTIF($A$9:$A$108,$K58)=0),"ERRO: ID de aquisição não encontrado",IF(AND($J58="Realização/alienação",IFERROR(INDEX($J$9:$J$108,MATCH($K58,$A$9:$A$108,0)),"")&lt;&gt;"Aquisição de lote"),"ERRO: ID associado não é aquisição",IF(AND($J58="Realização/alienação",$R58&lt; -'Parâmetros'!$B$7),"ERRO: quantidade excede lote","OK"))))))))))))),"ERRO: verificar ligação ao lote"))</f>
        <v/>
      </c>
    </row>
    <row r="59">
      <c r="A59" s="12" t="n"/>
      <c r="B59" s="27" t="n"/>
      <c r="C59" s="12" t="n"/>
      <c r="D59" s="12" t="n"/>
      <c r="E59" s="28" t="n"/>
      <c r="F59" s="12" t="n"/>
      <c r="G59" s="17" t="n"/>
      <c r="H59" s="17" t="n"/>
      <c r="I59" s="12" t="n"/>
      <c r="J59" s="12" t="n"/>
      <c r="K59" s="12" t="n"/>
      <c r="L59" s="18">
        <f>IF($A59="","",IFERROR(IF($J59="Aquisição de lote",$G59+$H59,IF($J59="Realização/alienação",$G59-$H59,0)),0))</f>
        <v/>
      </c>
      <c r="M59" s="18">
        <f>IF($A59="","",IFERROR(IF($J59="Realização/alienação",INDEX($L$9:$L$108,MATCH($K59,$A$9:$A$108,0))/INDEX($E$9:$E$108,MATCH($K59,$A$9:$A$108,0)),0),0))</f>
        <v/>
      </c>
      <c r="N59" s="18">
        <f>IF($A59="","",IFERROR(IF($J59="Realização/alienação",$E59*$M59,0),0))</f>
        <v/>
      </c>
      <c r="O59" s="18">
        <f>IF($A59="","",IFERROR(IF($J59="Realização/alienação",$L59-$N59,0),0))</f>
        <v/>
      </c>
      <c r="P59" s="29">
        <f>IF($A59="","",IFERROR(IF($J59="Realização/alienação",INDEX($E$9:$E$108,MATCH($K59,$A$9:$A$108,0)),IF($J59="Aquisição de lote",$E59,0)),0))</f>
        <v/>
      </c>
      <c r="Q59" s="29">
        <f>IF($A59="","",IFERROR(IF($J59="Aquisição de lote",SUMIFS($E$9:$E$108,$K$9:$K$108,$A59,$J$9:$J$108,"Realização/alienação"),IF($J59="Realização/alienação",SUMIFS($E$9:$E$108,$K$9:$K$108,$K59,$J$9:$J$108,"Realização/alienação"),0)),0))</f>
        <v/>
      </c>
      <c r="R59" s="29">
        <f>IF($A59="","",IFERROR(IF($J59="Aquisição de lote",$E59-$Q59,IF($J59="Realização/alienação",$P59-$Q59,0)),0))</f>
        <v/>
      </c>
      <c r="S59" s="6">
        <f>IF($A59="","",IFERROR(IF(COUNTIF($A$9:$A$108,$A59)&gt;1,"ERRO: ID da operação duplicado",IF($C59="","REVER: selecionar tipo de operação",IF($D59="","REVER: indicar criptoativo",IF(OR($E59="",$E59&lt;=0),"REVER: indicar quantidade válida",IF($F59="","REVER: indicar plataforma/carteira",IF($G59="","REVER: indicar contravalor bruto",IF($H59="","REVER: indicar encargos (0 se não aplicável)",IF($J59="","REVER: selecionar papel no mapa",IF($J59="A confirmar","REVER: confirmar enquadramento",IF(AND($J59="Realização/alienação",$K59=""),"REVER: falta ID de aquisição",IF(AND($J59="Realização/alienação",COUNTIF($A$9:$A$108,$K59)=0),"ERRO: ID de aquisição não encontrado",IF(AND($J59="Realização/alienação",IFERROR(INDEX($J$9:$J$108,MATCH($K59,$A$9:$A$108,0)),"")&lt;&gt;"Aquisição de lote"),"ERRO: ID associado não é aquisição",IF(AND($J59="Realização/alienação",$R59&lt; -'Parâmetros'!$B$7),"ERRO: quantidade excede lote","OK"))))))))))))),"ERRO: verificar ligação ao lote"))</f>
        <v/>
      </c>
    </row>
    <row r="60">
      <c r="A60" s="12" t="n"/>
      <c r="B60" s="27" t="n"/>
      <c r="C60" s="12" t="n"/>
      <c r="D60" s="12" t="n"/>
      <c r="E60" s="28" t="n"/>
      <c r="F60" s="12" t="n"/>
      <c r="G60" s="17" t="n"/>
      <c r="H60" s="17" t="n"/>
      <c r="I60" s="12" t="n"/>
      <c r="J60" s="12" t="n"/>
      <c r="K60" s="12" t="n"/>
      <c r="L60" s="18">
        <f>IF($A60="","",IFERROR(IF($J60="Aquisição de lote",$G60+$H60,IF($J60="Realização/alienação",$G60-$H60,0)),0))</f>
        <v/>
      </c>
      <c r="M60" s="18">
        <f>IF($A60="","",IFERROR(IF($J60="Realização/alienação",INDEX($L$9:$L$108,MATCH($K60,$A$9:$A$108,0))/INDEX($E$9:$E$108,MATCH($K60,$A$9:$A$108,0)),0),0))</f>
        <v/>
      </c>
      <c r="N60" s="18">
        <f>IF($A60="","",IFERROR(IF($J60="Realização/alienação",$E60*$M60,0),0))</f>
        <v/>
      </c>
      <c r="O60" s="18">
        <f>IF($A60="","",IFERROR(IF($J60="Realização/alienação",$L60-$N60,0),0))</f>
        <v/>
      </c>
      <c r="P60" s="29">
        <f>IF($A60="","",IFERROR(IF($J60="Realização/alienação",INDEX($E$9:$E$108,MATCH($K60,$A$9:$A$108,0)),IF($J60="Aquisição de lote",$E60,0)),0))</f>
        <v/>
      </c>
      <c r="Q60" s="29">
        <f>IF($A60="","",IFERROR(IF($J60="Aquisição de lote",SUMIFS($E$9:$E$108,$K$9:$K$108,$A60,$J$9:$J$108,"Realização/alienação"),IF($J60="Realização/alienação",SUMIFS($E$9:$E$108,$K$9:$K$108,$K60,$J$9:$J$108,"Realização/alienação"),0)),0))</f>
        <v/>
      </c>
      <c r="R60" s="29">
        <f>IF($A60="","",IFERROR(IF($J60="Aquisição de lote",$E60-$Q60,IF($J60="Realização/alienação",$P60-$Q60,0)),0))</f>
        <v/>
      </c>
      <c r="S60" s="6">
        <f>IF($A60="","",IFERROR(IF(COUNTIF($A$9:$A$108,$A60)&gt;1,"ERRO: ID da operação duplicado",IF($C60="","REVER: selecionar tipo de operação",IF($D60="","REVER: indicar criptoativo",IF(OR($E60="",$E60&lt;=0),"REVER: indicar quantidade válida",IF($F60="","REVER: indicar plataforma/carteira",IF($G60="","REVER: indicar contravalor bruto",IF($H60="","REVER: indicar encargos (0 se não aplicável)",IF($J60="","REVER: selecionar papel no mapa",IF($J60="A confirmar","REVER: confirmar enquadramento",IF(AND($J60="Realização/alienação",$K60=""),"REVER: falta ID de aquisição",IF(AND($J60="Realização/alienação",COUNTIF($A$9:$A$108,$K60)=0),"ERRO: ID de aquisição não encontrado",IF(AND($J60="Realização/alienação",IFERROR(INDEX($J$9:$J$108,MATCH($K60,$A$9:$A$108,0)),"")&lt;&gt;"Aquisição de lote"),"ERRO: ID associado não é aquisição",IF(AND($J60="Realização/alienação",$R60&lt; -'Parâmetros'!$B$7),"ERRO: quantidade excede lote","OK"))))))))))))),"ERRO: verificar ligação ao lote"))</f>
        <v/>
      </c>
    </row>
    <row r="61">
      <c r="A61" s="12" t="n"/>
      <c r="B61" s="27" t="n"/>
      <c r="C61" s="12" t="n"/>
      <c r="D61" s="12" t="n"/>
      <c r="E61" s="28" t="n"/>
      <c r="F61" s="12" t="n"/>
      <c r="G61" s="17" t="n"/>
      <c r="H61" s="17" t="n"/>
      <c r="I61" s="12" t="n"/>
      <c r="J61" s="12" t="n"/>
      <c r="K61" s="12" t="n"/>
      <c r="L61" s="18">
        <f>IF($A61="","",IFERROR(IF($J61="Aquisição de lote",$G61+$H61,IF($J61="Realização/alienação",$G61-$H61,0)),0))</f>
        <v/>
      </c>
      <c r="M61" s="18">
        <f>IF($A61="","",IFERROR(IF($J61="Realização/alienação",INDEX($L$9:$L$108,MATCH($K61,$A$9:$A$108,0))/INDEX($E$9:$E$108,MATCH($K61,$A$9:$A$108,0)),0),0))</f>
        <v/>
      </c>
      <c r="N61" s="18">
        <f>IF($A61="","",IFERROR(IF($J61="Realização/alienação",$E61*$M61,0),0))</f>
        <v/>
      </c>
      <c r="O61" s="18">
        <f>IF($A61="","",IFERROR(IF($J61="Realização/alienação",$L61-$N61,0),0))</f>
        <v/>
      </c>
      <c r="P61" s="29">
        <f>IF($A61="","",IFERROR(IF($J61="Realização/alienação",INDEX($E$9:$E$108,MATCH($K61,$A$9:$A$108,0)),IF($J61="Aquisição de lote",$E61,0)),0))</f>
        <v/>
      </c>
      <c r="Q61" s="29">
        <f>IF($A61="","",IFERROR(IF($J61="Aquisição de lote",SUMIFS($E$9:$E$108,$K$9:$K$108,$A61,$J$9:$J$108,"Realização/alienação"),IF($J61="Realização/alienação",SUMIFS($E$9:$E$108,$K$9:$K$108,$K61,$J$9:$J$108,"Realização/alienação"),0)),0))</f>
        <v/>
      </c>
      <c r="R61" s="29">
        <f>IF($A61="","",IFERROR(IF($J61="Aquisição de lote",$E61-$Q61,IF($J61="Realização/alienação",$P61-$Q61,0)),0))</f>
        <v/>
      </c>
      <c r="S61" s="6">
        <f>IF($A61="","",IFERROR(IF(COUNTIF($A$9:$A$108,$A61)&gt;1,"ERRO: ID da operação duplicado",IF($C61="","REVER: selecionar tipo de operação",IF($D61="","REVER: indicar criptoativo",IF(OR($E61="",$E61&lt;=0),"REVER: indicar quantidade válida",IF($F61="","REVER: indicar plataforma/carteira",IF($G61="","REVER: indicar contravalor bruto",IF($H61="","REVER: indicar encargos (0 se não aplicável)",IF($J61="","REVER: selecionar papel no mapa",IF($J61="A confirmar","REVER: confirmar enquadramento",IF(AND($J61="Realização/alienação",$K61=""),"REVER: falta ID de aquisição",IF(AND($J61="Realização/alienação",COUNTIF($A$9:$A$108,$K61)=0),"ERRO: ID de aquisição não encontrado",IF(AND($J61="Realização/alienação",IFERROR(INDEX($J$9:$J$108,MATCH($K61,$A$9:$A$108,0)),"")&lt;&gt;"Aquisição de lote"),"ERRO: ID associado não é aquisição",IF(AND($J61="Realização/alienação",$R61&lt; -'Parâmetros'!$B$7),"ERRO: quantidade excede lote","OK"))))))))))))),"ERRO: verificar ligação ao lote"))</f>
        <v/>
      </c>
    </row>
    <row r="62">
      <c r="A62" s="12" t="n"/>
      <c r="B62" s="27" t="n"/>
      <c r="C62" s="12" t="n"/>
      <c r="D62" s="12" t="n"/>
      <c r="E62" s="28" t="n"/>
      <c r="F62" s="12" t="n"/>
      <c r="G62" s="17" t="n"/>
      <c r="H62" s="17" t="n"/>
      <c r="I62" s="12" t="n"/>
      <c r="J62" s="12" t="n"/>
      <c r="K62" s="12" t="n"/>
      <c r="L62" s="18">
        <f>IF($A62="","",IFERROR(IF($J62="Aquisição de lote",$G62+$H62,IF($J62="Realização/alienação",$G62-$H62,0)),0))</f>
        <v/>
      </c>
      <c r="M62" s="18">
        <f>IF($A62="","",IFERROR(IF($J62="Realização/alienação",INDEX($L$9:$L$108,MATCH($K62,$A$9:$A$108,0))/INDEX($E$9:$E$108,MATCH($K62,$A$9:$A$108,0)),0),0))</f>
        <v/>
      </c>
      <c r="N62" s="18">
        <f>IF($A62="","",IFERROR(IF($J62="Realização/alienação",$E62*$M62,0),0))</f>
        <v/>
      </c>
      <c r="O62" s="18">
        <f>IF($A62="","",IFERROR(IF($J62="Realização/alienação",$L62-$N62,0),0))</f>
        <v/>
      </c>
      <c r="P62" s="29">
        <f>IF($A62="","",IFERROR(IF($J62="Realização/alienação",INDEX($E$9:$E$108,MATCH($K62,$A$9:$A$108,0)),IF($J62="Aquisição de lote",$E62,0)),0))</f>
        <v/>
      </c>
      <c r="Q62" s="29">
        <f>IF($A62="","",IFERROR(IF($J62="Aquisição de lote",SUMIFS($E$9:$E$108,$K$9:$K$108,$A62,$J$9:$J$108,"Realização/alienação"),IF($J62="Realização/alienação",SUMIFS($E$9:$E$108,$K$9:$K$108,$K62,$J$9:$J$108,"Realização/alienação"),0)),0))</f>
        <v/>
      </c>
      <c r="R62" s="29">
        <f>IF($A62="","",IFERROR(IF($J62="Aquisição de lote",$E62-$Q62,IF($J62="Realização/alienação",$P62-$Q62,0)),0))</f>
        <v/>
      </c>
      <c r="S62" s="6">
        <f>IF($A62="","",IFERROR(IF(COUNTIF($A$9:$A$108,$A62)&gt;1,"ERRO: ID da operação duplicado",IF($C62="","REVER: selecionar tipo de operação",IF($D62="","REVER: indicar criptoativo",IF(OR($E62="",$E62&lt;=0),"REVER: indicar quantidade válida",IF($F62="","REVER: indicar plataforma/carteira",IF($G62="","REVER: indicar contravalor bruto",IF($H62="","REVER: indicar encargos (0 se não aplicável)",IF($J62="","REVER: selecionar papel no mapa",IF($J62="A confirmar","REVER: confirmar enquadramento",IF(AND($J62="Realização/alienação",$K62=""),"REVER: falta ID de aquisição",IF(AND($J62="Realização/alienação",COUNTIF($A$9:$A$108,$K62)=0),"ERRO: ID de aquisição não encontrado",IF(AND($J62="Realização/alienação",IFERROR(INDEX($J$9:$J$108,MATCH($K62,$A$9:$A$108,0)),"")&lt;&gt;"Aquisição de lote"),"ERRO: ID associado não é aquisição",IF(AND($J62="Realização/alienação",$R62&lt; -'Parâmetros'!$B$7),"ERRO: quantidade excede lote","OK"))))))))))))),"ERRO: verificar ligação ao lote"))</f>
        <v/>
      </c>
    </row>
    <row r="63">
      <c r="A63" s="12" t="n"/>
      <c r="B63" s="27" t="n"/>
      <c r="C63" s="12" t="n"/>
      <c r="D63" s="12" t="n"/>
      <c r="E63" s="28" t="n"/>
      <c r="F63" s="12" t="n"/>
      <c r="G63" s="17" t="n"/>
      <c r="H63" s="17" t="n"/>
      <c r="I63" s="12" t="n"/>
      <c r="J63" s="12" t="n"/>
      <c r="K63" s="12" t="n"/>
      <c r="L63" s="18">
        <f>IF($A63="","",IFERROR(IF($J63="Aquisição de lote",$G63+$H63,IF($J63="Realização/alienação",$G63-$H63,0)),0))</f>
        <v/>
      </c>
      <c r="M63" s="18">
        <f>IF($A63="","",IFERROR(IF($J63="Realização/alienação",INDEX($L$9:$L$108,MATCH($K63,$A$9:$A$108,0))/INDEX($E$9:$E$108,MATCH($K63,$A$9:$A$108,0)),0),0))</f>
        <v/>
      </c>
      <c r="N63" s="18">
        <f>IF($A63="","",IFERROR(IF($J63="Realização/alienação",$E63*$M63,0),0))</f>
        <v/>
      </c>
      <c r="O63" s="18">
        <f>IF($A63="","",IFERROR(IF($J63="Realização/alienação",$L63-$N63,0),0))</f>
        <v/>
      </c>
      <c r="P63" s="29">
        <f>IF($A63="","",IFERROR(IF($J63="Realização/alienação",INDEX($E$9:$E$108,MATCH($K63,$A$9:$A$108,0)),IF($J63="Aquisição de lote",$E63,0)),0))</f>
        <v/>
      </c>
      <c r="Q63" s="29">
        <f>IF($A63="","",IFERROR(IF($J63="Aquisição de lote",SUMIFS($E$9:$E$108,$K$9:$K$108,$A63,$J$9:$J$108,"Realização/alienação"),IF($J63="Realização/alienação",SUMIFS($E$9:$E$108,$K$9:$K$108,$K63,$J$9:$J$108,"Realização/alienação"),0)),0))</f>
        <v/>
      </c>
      <c r="R63" s="29">
        <f>IF($A63="","",IFERROR(IF($J63="Aquisição de lote",$E63-$Q63,IF($J63="Realização/alienação",$P63-$Q63,0)),0))</f>
        <v/>
      </c>
      <c r="S63" s="6">
        <f>IF($A63="","",IFERROR(IF(COUNTIF($A$9:$A$108,$A63)&gt;1,"ERRO: ID da operação duplicado",IF($C63="","REVER: selecionar tipo de operação",IF($D63="","REVER: indicar criptoativo",IF(OR($E63="",$E63&lt;=0),"REVER: indicar quantidade válida",IF($F63="","REVER: indicar plataforma/carteira",IF($G63="","REVER: indicar contravalor bruto",IF($H63="","REVER: indicar encargos (0 se não aplicável)",IF($J63="","REVER: selecionar papel no mapa",IF($J63="A confirmar","REVER: confirmar enquadramento",IF(AND($J63="Realização/alienação",$K63=""),"REVER: falta ID de aquisição",IF(AND($J63="Realização/alienação",COUNTIF($A$9:$A$108,$K63)=0),"ERRO: ID de aquisição não encontrado",IF(AND($J63="Realização/alienação",IFERROR(INDEX($J$9:$J$108,MATCH($K63,$A$9:$A$108,0)),"")&lt;&gt;"Aquisição de lote"),"ERRO: ID associado não é aquisição",IF(AND($J63="Realização/alienação",$R63&lt; -'Parâmetros'!$B$7),"ERRO: quantidade excede lote","OK"))))))))))))),"ERRO: verificar ligação ao lote"))</f>
        <v/>
      </c>
    </row>
    <row r="64">
      <c r="A64" s="12" t="n"/>
      <c r="B64" s="27" t="n"/>
      <c r="C64" s="12" t="n"/>
      <c r="D64" s="12" t="n"/>
      <c r="E64" s="28" t="n"/>
      <c r="F64" s="12" t="n"/>
      <c r="G64" s="17" t="n"/>
      <c r="H64" s="17" t="n"/>
      <c r="I64" s="12" t="n"/>
      <c r="J64" s="12" t="n"/>
      <c r="K64" s="12" t="n"/>
      <c r="L64" s="18">
        <f>IF($A64="","",IFERROR(IF($J64="Aquisição de lote",$G64+$H64,IF($J64="Realização/alienação",$G64-$H64,0)),0))</f>
        <v/>
      </c>
      <c r="M64" s="18">
        <f>IF($A64="","",IFERROR(IF($J64="Realização/alienação",INDEX($L$9:$L$108,MATCH($K64,$A$9:$A$108,0))/INDEX($E$9:$E$108,MATCH($K64,$A$9:$A$108,0)),0),0))</f>
        <v/>
      </c>
      <c r="N64" s="18">
        <f>IF($A64="","",IFERROR(IF($J64="Realização/alienação",$E64*$M64,0),0))</f>
        <v/>
      </c>
      <c r="O64" s="18">
        <f>IF($A64="","",IFERROR(IF($J64="Realização/alienação",$L64-$N64,0),0))</f>
        <v/>
      </c>
      <c r="P64" s="29">
        <f>IF($A64="","",IFERROR(IF($J64="Realização/alienação",INDEX($E$9:$E$108,MATCH($K64,$A$9:$A$108,0)),IF($J64="Aquisição de lote",$E64,0)),0))</f>
        <v/>
      </c>
      <c r="Q64" s="29">
        <f>IF($A64="","",IFERROR(IF($J64="Aquisição de lote",SUMIFS($E$9:$E$108,$K$9:$K$108,$A64,$J$9:$J$108,"Realização/alienação"),IF($J64="Realização/alienação",SUMIFS($E$9:$E$108,$K$9:$K$108,$K64,$J$9:$J$108,"Realização/alienação"),0)),0))</f>
        <v/>
      </c>
      <c r="R64" s="29">
        <f>IF($A64="","",IFERROR(IF($J64="Aquisição de lote",$E64-$Q64,IF($J64="Realização/alienação",$P64-$Q64,0)),0))</f>
        <v/>
      </c>
      <c r="S64" s="6">
        <f>IF($A64="","",IFERROR(IF(COUNTIF($A$9:$A$108,$A64)&gt;1,"ERRO: ID da operação duplicado",IF($C64="","REVER: selecionar tipo de operação",IF($D64="","REVER: indicar criptoativo",IF(OR($E64="",$E64&lt;=0),"REVER: indicar quantidade válida",IF($F64="","REVER: indicar plataforma/carteira",IF($G64="","REVER: indicar contravalor bruto",IF($H64="","REVER: indicar encargos (0 se não aplicável)",IF($J64="","REVER: selecionar papel no mapa",IF($J64="A confirmar","REVER: confirmar enquadramento",IF(AND($J64="Realização/alienação",$K64=""),"REVER: falta ID de aquisição",IF(AND($J64="Realização/alienação",COUNTIF($A$9:$A$108,$K64)=0),"ERRO: ID de aquisição não encontrado",IF(AND($J64="Realização/alienação",IFERROR(INDEX($J$9:$J$108,MATCH($K64,$A$9:$A$108,0)),"")&lt;&gt;"Aquisição de lote"),"ERRO: ID associado não é aquisição",IF(AND($J64="Realização/alienação",$R64&lt; -'Parâmetros'!$B$7),"ERRO: quantidade excede lote","OK"))))))))))))),"ERRO: verificar ligação ao lote"))</f>
        <v/>
      </c>
    </row>
    <row r="65">
      <c r="A65" s="12" t="n"/>
      <c r="B65" s="27" t="n"/>
      <c r="C65" s="12" t="n"/>
      <c r="D65" s="12" t="n"/>
      <c r="E65" s="28" t="n"/>
      <c r="F65" s="12" t="n"/>
      <c r="G65" s="17" t="n"/>
      <c r="H65" s="17" t="n"/>
      <c r="I65" s="12" t="n"/>
      <c r="J65" s="12" t="n"/>
      <c r="K65" s="12" t="n"/>
      <c r="L65" s="18">
        <f>IF($A65="","",IFERROR(IF($J65="Aquisição de lote",$G65+$H65,IF($J65="Realização/alienação",$G65-$H65,0)),0))</f>
        <v/>
      </c>
      <c r="M65" s="18">
        <f>IF($A65="","",IFERROR(IF($J65="Realização/alienação",INDEX($L$9:$L$108,MATCH($K65,$A$9:$A$108,0))/INDEX($E$9:$E$108,MATCH($K65,$A$9:$A$108,0)),0),0))</f>
        <v/>
      </c>
      <c r="N65" s="18">
        <f>IF($A65="","",IFERROR(IF($J65="Realização/alienação",$E65*$M65,0),0))</f>
        <v/>
      </c>
      <c r="O65" s="18">
        <f>IF($A65="","",IFERROR(IF($J65="Realização/alienação",$L65-$N65,0),0))</f>
        <v/>
      </c>
      <c r="P65" s="29">
        <f>IF($A65="","",IFERROR(IF($J65="Realização/alienação",INDEX($E$9:$E$108,MATCH($K65,$A$9:$A$108,0)),IF($J65="Aquisição de lote",$E65,0)),0))</f>
        <v/>
      </c>
      <c r="Q65" s="29">
        <f>IF($A65="","",IFERROR(IF($J65="Aquisição de lote",SUMIFS($E$9:$E$108,$K$9:$K$108,$A65,$J$9:$J$108,"Realização/alienação"),IF($J65="Realização/alienação",SUMIFS($E$9:$E$108,$K$9:$K$108,$K65,$J$9:$J$108,"Realização/alienação"),0)),0))</f>
        <v/>
      </c>
      <c r="R65" s="29">
        <f>IF($A65="","",IFERROR(IF($J65="Aquisição de lote",$E65-$Q65,IF($J65="Realização/alienação",$P65-$Q65,0)),0))</f>
        <v/>
      </c>
      <c r="S65" s="6">
        <f>IF($A65="","",IFERROR(IF(COUNTIF($A$9:$A$108,$A65)&gt;1,"ERRO: ID da operação duplicado",IF($C65="","REVER: selecionar tipo de operação",IF($D65="","REVER: indicar criptoativo",IF(OR($E65="",$E65&lt;=0),"REVER: indicar quantidade válida",IF($F65="","REVER: indicar plataforma/carteira",IF($G65="","REVER: indicar contravalor bruto",IF($H65="","REVER: indicar encargos (0 se não aplicável)",IF($J65="","REVER: selecionar papel no mapa",IF($J65="A confirmar","REVER: confirmar enquadramento",IF(AND($J65="Realização/alienação",$K65=""),"REVER: falta ID de aquisição",IF(AND($J65="Realização/alienação",COUNTIF($A$9:$A$108,$K65)=0),"ERRO: ID de aquisição não encontrado",IF(AND($J65="Realização/alienação",IFERROR(INDEX($J$9:$J$108,MATCH($K65,$A$9:$A$108,0)),"")&lt;&gt;"Aquisição de lote"),"ERRO: ID associado não é aquisição",IF(AND($J65="Realização/alienação",$R65&lt; -'Parâmetros'!$B$7),"ERRO: quantidade excede lote","OK"))))))))))))),"ERRO: verificar ligação ao lote"))</f>
        <v/>
      </c>
    </row>
    <row r="66">
      <c r="A66" s="12" t="n"/>
      <c r="B66" s="27" t="n"/>
      <c r="C66" s="12" t="n"/>
      <c r="D66" s="12" t="n"/>
      <c r="E66" s="28" t="n"/>
      <c r="F66" s="12" t="n"/>
      <c r="G66" s="17" t="n"/>
      <c r="H66" s="17" t="n"/>
      <c r="I66" s="12" t="n"/>
      <c r="J66" s="12" t="n"/>
      <c r="K66" s="12" t="n"/>
      <c r="L66" s="18">
        <f>IF($A66="","",IFERROR(IF($J66="Aquisição de lote",$G66+$H66,IF($J66="Realização/alienação",$G66-$H66,0)),0))</f>
        <v/>
      </c>
      <c r="M66" s="18">
        <f>IF($A66="","",IFERROR(IF($J66="Realização/alienação",INDEX($L$9:$L$108,MATCH($K66,$A$9:$A$108,0))/INDEX($E$9:$E$108,MATCH($K66,$A$9:$A$108,0)),0),0))</f>
        <v/>
      </c>
      <c r="N66" s="18">
        <f>IF($A66="","",IFERROR(IF($J66="Realização/alienação",$E66*$M66,0),0))</f>
        <v/>
      </c>
      <c r="O66" s="18">
        <f>IF($A66="","",IFERROR(IF($J66="Realização/alienação",$L66-$N66,0),0))</f>
        <v/>
      </c>
      <c r="P66" s="29">
        <f>IF($A66="","",IFERROR(IF($J66="Realização/alienação",INDEX($E$9:$E$108,MATCH($K66,$A$9:$A$108,0)),IF($J66="Aquisição de lote",$E66,0)),0))</f>
        <v/>
      </c>
      <c r="Q66" s="29">
        <f>IF($A66="","",IFERROR(IF($J66="Aquisição de lote",SUMIFS($E$9:$E$108,$K$9:$K$108,$A66,$J$9:$J$108,"Realização/alienação"),IF($J66="Realização/alienação",SUMIFS($E$9:$E$108,$K$9:$K$108,$K66,$J$9:$J$108,"Realização/alienação"),0)),0))</f>
        <v/>
      </c>
      <c r="R66" s="29">
        <f>IF($A66="","",IFERROR(IF($J66="Aquisição de lote",$E66-$Q66,IF($J66="Realização/alienação",$P66-$Q66,0)),0))</f>
        <v/>
      </c>
      <c r="S66" s="6">
        <f>IF($A66="","",IFERROR(IF(COUNTIF($A$9:$A$108,$A66)&gt;1,"ERRO: ID da operação duplicado",IF($C66="","REVER: selecionar tipo de operação",IF($D66="","REVER: indicar criptoativo",IF(OR($E66="",$E66&lt;=0),"REVER: indicar quantidade válida",IF($F66="","REVER: indicar plataforma/carteira",IF($G66="","REVER: indicar contravalor bruto",IF($H66="","REVER: indicar encargos (0 se não aplicável)",IF($J66="","REVER: selecionar papel no mapa",IF($J66="A confirmar","REVER: confirmar enquadramento",IF(AND($J66="Realização/alienação",$K66=""),"REVER: falta ID de aquisição",IF(AND($J66="Realização/alienação",COUNTIF($A$9:$A$108,$K66)=0),"ERRO: ID de aquisição não encontrado",IF(AND($J66="Realização/alienação",IFERROR(INDEX($J$9:$J$108,MATCH($K66,$A$9:$A$108,0)),"")&lt;&gt;"Aquisição de lote"),"ERRO: ID associado não é aquisição",IF(AND($J66="Realização/alienação",$R66&lt; -'Parâmetros'!$B$7),"ERRO: quantidade excede lote","OK"))))))))))))),"ERRO: verificar ligação ao lote"))</f>
        <v/>
      </c>
    </row>
    <row r="67">
      <c r="A67" s="12" t="n"/>
      <c r="B67" s="27" t="n"/>
      <c r="C67" s="12" t="n"/>
      <c r="D67" s="12" t="n"/>
      <c r="E67" s="28" t="n"/>
      <c r="F67" s="12" t="n"/>
      <c r="G67" s="17" t="n"/>
      <c r="H67" s="17" t="n"/>
      <c r="I67" s="12" t="n"/>
      <c r="J67" s="12" t="n"/>
      <c r="K67" s="12" t="n"/>
      <c r="L67" s="18">
        <f>IF($A67="","",IFERROR(IF($J67="Aquisição de lote",$G67+$H67,IF($J67="Realização/alienação",$G67-$H67,0)),0))</f>
        <v/>
      </c>
      <c r="M67" s="18">
        <f>IF($A67="","",IFERROR(IF($J67="Realização/alienação",INDEX($L$9:$L$108,MATCH($K67,$A$9:$A$108,0))/INDEX($E$9:$E$108,MATCH($K67,$A$9:$A$108,0)),0),0))</f>
        <v/>
      </c>
      <c r="N67" s="18">
        <f>IF($A67="","",IFERROR(IF($J67="Realização/alienação",$E67*$M67,0),0))</f>
        <v/>
      </c>
      <c r="O67" s="18">
        <f>IF($A67="","",IFERROR(IF($J67="Realização/alienação",$L67-$N67,0),0))</f>
        <v/>
      </c>
      <c r="P67" s="29">
        <f>IF($A67="","",IFERROR(IF($J67="Realização/alienação",INDEX($E$9:$E$108,MATCH($K67,$A$9:$A$108,0)),IF($J67="Aquisição de lote",$E67,0)),0))</f>
        <v/>
      </c>
      <c r="Q67" s="29">
        <f>IF($A67="","",IFERROR(IF($J67="Aquisição de lote",SUMIFS($E$9:$E$108,$K$9:$K$108,$A67,$J$9:$J$108,"Realização/alienação"),IF($J67="Realização/alienação",SUMIFS($E$9:$E$108,$K$9:$K$108,$K67,$J$9:$J$108,"Realização/alienação"),0)),0))</f>
        <v/>
      </c>
      <c r="R67" s="29">
        <f>IF($A67="","",IFERROR(IF($J67="Aquisição de lote",$E67-$Q67,IF($J67="Realização/alienação",$P67-$Q67,0)),0))</f>
        <v/>
      </c>
      <c r="S67" s="6">
        <f>IF($A67="","",IFERROR(IF(COUNTIF($A$9:$A$108,$A67)&gt;1,"ERRO: ID da operação duplicado",IF($C67="","REVER: selecionar tipo de operação",IF($D67="","REVER: indicar criptoativo",IF(OR($E67="",$E67&lt;=0),"REVER: indicar quantidade válida",IF($F67="","REVER: indicar plataforma/carteira",IF($G67="","REVER: indicar contravalor bruto",IF($H67="","REVER: indicar encargos (0 se não aplicável)",IF($J67="","REVER: selecionar papel no mapa",IF($J67="A confirmar","REVER: confirmar enquadramento",IF(AND($J67="Realização/alienação",$K67=""),"REVER: falta ID de aquisição",IF(AND($J67="Realização/alienação",COUNTIF($A$9:$A$108,$K67)=0),"ERRO: ID de aquisição não encontrado",IF(AND($J67="Realização/alienação",IFERROR(INDEX($J$9:$J$108,MATCH($K67,$A$9:$A$108,0)),"")&lt;&gt;"Aquisição de lote"),"ERRO: ID associado não é aquisição",IF(AND($J67="Realização/alienação",$R67&lt; -'Parâmetros'!$B$7),"ERRO: quantidade excede lote","OK"))))))))))))),"ERRO: verificar ligação ao lote"))</f>
        <v/>
      </c>
    </row>
    <row r="68">
      <c r="A68" s="12" t="n"/>
      <c r="B68" s="27" t="n"/>
      <c r="C68" s="12" t="n"/>
      <c r="D68" s="12" t="n"/>
      <c r="E68" s="28" t="n"/>
      <c r="F68" s="12" t="n"/>
      <c r="G68" s="17" t="n"/>
      <c r="H68" s="17" t="n"/>
      <c r="I68" s="12" t="n"/>
      <c r="J68" s="12" t="n"/>
      <c r="K68" s="12" t="n"/>
      <c r="L68" s="18">
        <f>IF($A68="","",IFERROR(IF($J68="Aquisição de lote",$G68+$H68,IF($J68="Realização/alienação",$G68-$H68,0)),0))</f>
        <v/>
      </c>
      <c r="M68" s="18">
        <f>IF($A68="","",IFERROR(IF($J68="Realização/alienação",INDEX($L$9:$L$108,MATCH($K68,$A$9:$A$108,0))/INDEX($E$9:$E$108,MATCH($K68,$A$9:$A$108,0)),0),0))</f>
        <v/>
      </c>
      <c r="N68" s="18">
        <f>IF($A68="","",IFERROR(IF($J68="Realização/alienação",$E68*$M68,0),0))</f>
        <v/>
      </c>
      <c r="O68" s="18">
        <f>IF($A68="","",IFERROR(IF($J68="Realização/alienação",$L68-$N68,0),0))</f>
        <v/>
      </c>
      <c r="P68" s="29">
        <f>IF($A68="","",IFERROR(IF($J68="Realização/alienação",INDEX($E$9:$E$108,MATCH($K68,$A$9:$A$108,0)),IF($J68="Aquisição de lote",$E68,0)),0))</f>
        <v/>
      </c>
      <c r="Q68" s="29">
        <f>IF($A68="","",IFERROR(IF($J68="Aquisição de lote",SUMIFS($E$9:$E$108,$K$9:$K$108,$A68,$J$9:$J$108,"Realização/alienação"),IF($J68="Realização/alienação",SUMIFS($E$9:$E$108,$K$9:$K$108,$K68,$J$9:$J$108,"Realização/alienação"),0)),0))</f>
        <v/>
      </c>
      <c r="R68" s="29">
        <f>IF($A68="","",IFERROR(IF($J68="Aquisição de lote",$E68-$Q68,IF($J68="Realização/alienação",$P68-$Q68,0)),0))</f>
        <v/>
      </c>
      <c r="S68" s="6">
        <f>IF($A68="","",IFERROR(IF(COUNTIF($A$9:$A$108,$A68)&gt;1,"ERRO: ID da operação duplicado",IF($C68="","REVER: selecionar tipo de operação",IF($D68="","REVER: indicar criptoativo",IF(OR($E68="",$E68&lt;=0),"REVER: indicar quantidade válida",IF($F68="","REVER: indicar plataforma/carteira",IF($G68="","REVER: indicar contravalor bruto",IF($H68="","REVER: indicar encargos (0 se não aplicável)",IF($J68="","REVER: selecionar papel no mapa",IF($J68="A confirmar","REVER: confirmar enquadramento",IF(AND($J68="Realização/alienação",$K68=""),"REVER: falta ID de aquisição",IF(AND($J68="Realização/alienação",COUNTIF($A$9:$A$108,$K68)=0),"ERRO: ID de aquisição não encontrado",IF(AND($J68="Realização/alienação",IFERROR(INDEX($J$9:$J$108,MATCH($K68,$A$9:$A$108,0)),"")&lt;&gt;"Aquisição de lote"),"ERRO: ID associado não é aquisição",IF(AND($J68="Realização/alienação",$R68&lt; -'Parâmetros'!$B$7),"ERRO: quantidade excede lote","OK"))))))))))))),"ERRO: verificar ligação ao lote"))</f>
        <v/>
      </c>
    </row>
    <row r="69">
      <c r="A69" s="12" t="n"/>
      <c r="B69" s="27" t="n"/>
      <c r="C69" s="12" t="n"/>
      <c r="D69" s="12" t="n"/>
      <c r="E69" s="28" t="n"/>
      <c r="F69" s="12" t="n"/>
      <c r="G69" s="17" t="n"/>
      <c r="H69" s="17" t="n"/>
      <c r="I69" s="12" t="n"/>
      <c r="J69" s="12" t="n"/>
      <c r="K69" s="12" t="n"/>
      <c r="L69" s="18">
        <f>IF($A69="","",IFERROR(IF($J69="Aquisição de lote",$G69+$H69,IF($J69="Realização/alienação",$G69-$H69,0)),0))</f>
        <v/>
      </c>
      <c r="M69" s="18">
        <f>IF($A69="","",IFERROR(IF($J69="Realização/alienação",INDEX($L$9:$L$108,MATCH($K69,$A$9:$A$108,0))/INDEX($E$9:$E$108,MATCH($K69,$A$9:$A$108,0)),0),0))</f>
        <v/>
      </c>
      <c r="N69" s="18">
        <f>IF($A69="","",IFERROR(IF($J69="Realização/alienação",$E69*$M69,0),0))</f>
        <v/>
      </c>
      <c r="O69" s="18">
        <f>IF($A69="","",IFERROR(IF($J69="Realização/alienação",$L69-$N69,0),0))</f>
        <v/>
      </c>
      <c r="P69" s="29">
        <f>IF($A69="","",IFERROR(IF($J69="Realização/alienação",INDEX($E$9:$E$108,MATCH($K69,$A$9:$A$108,0)),IF($J69="Aquisição de lote",$E69,0)),0))</f>
        <v/>
      </c>
      <c r="Q69" s="29">
        <f>IF($A69="","",IFERROR(IF($J69="Aquisição de lote",SUMIFS($E$9:$E$108,$K$9:$K$108,$A69,$J$9:$J$108,"Realização/alienação"),IF($J69="Realização/alienação",SUMIFS($E$9:$E$108,$K$9:$K$108,$K69,$J$9:$J$108,"Realização/alienação"),0)),0))</f>
        <v/>
      </c>
      <c r="R69" s="29">
        <f>IF($A69="","",IFERROR(IF($J69="Aquisição de lote",$E69-$Q69,IF($J69="Realização/alienação",$P69-$Q69,0)),0))</f>
        <v/>
      </c>
      <c r="S69" s="6">
        <f>IF($A69="","",IFERROR(IF(COUNTIF($A$9:$A$108,$A69)&gt;1,"ERRO: ID da operação duplicado",IF($C69="","REVER: selecionar tipo de operação",IF($D69="","REVER: indicar criptoativo",IF(OR($E69="",$E69&lt;=0),"REVER: indicar quantidade válida",IF($F69="","REVER: indicar plataforma/carteira",IF($G69="","REVER: indicar contravalor bruto",IF($H69="","REVER: indicar encargos (0 se não aplicável)",IF($J69="","REVER: selecionar papel no mapa",IF($J69="A confirmar","REVER: confirmar enquadramento",IF(AND($J69="Realização/alienação",$K69=""),"REVER: falta ID de aquisição",IF(AND($J69="Realização/alienação",COUNTIF($A$9:$A$108,$K69)=0),"ERRO: ID de aquisição não encontrado",IF(AND($J69="Realização/alienação",IFERROR(INDEX($J$9:$J$108,MATCH($K69,$A$9:$A$108,0)),"")&lt;&gt;"Aquisição de lote"),"ERRO: ID associado não é aquisição",IF(AND($J69="Realização/alienação",$R69&lt; -'Parâmetros'!$B$7),"ERRO: quantidade excede lote","OK"))))))))))))),"ERRO: verificar ligação ao lote"))</f>
        <v/>
      </c>
    </row>
    <row r="70">
      <c r="A70" s="12" t="n"/>
      <c r="B70" s="27" t="n"/>
      <c r="C70" s="12" t="n"/>
      <c r="D70" s="12" t="n"/>
      <c r="E70" s="28" t="n"/>
      <c r="F70" s="12" t="n"/>
      <c r="G70" s="17" t="n"/>
      <c r="H70" s="17" t="n"/>
      <c r="I70" s="12" t="n"/>
      <c r="J70" s="12" t="n"/>
      <c r="K70" s="12" t="n"/>
      <c r="L70" s="18">
        <f>IF($A70="","",IFERROR(IF($J70="Aquisição de lote",$G70+$H70,IF($J70="Realização/alienação",$G70-$H70,0)),0))</f>
        <v/>
      </c>
      <c r="M70" s="18">
        <f>IF($A70="","",IFERROR(IF($J70="Realização/alienação",INDEX($L$9:$L$108,MATCH($K70,$A$9:$A$108,0))/INDEX($E$9:$E$108,MATCH($K70,$A$9:$A$108,0)),0),0))</f>
        <v/>
      </c>
      <c r="N70" s="18">
        <f>IF($A70="","",IFERROR(IF($J70="Realização/alienação",$E70*$M70,0),0))</f>
        <v/>
      </c>
      <c r="O70" s="18">
        <f>IF($A70="","",IFERROR(IF($J70="Realização/alienação",$L70-$N70,0),0))</f>
        <v/>
      </c>
      <c r="P70" s="29">
        <f>IF($A70="","",IFERROR(IF($J70="Realização/alienação",INDEX($E$9:$E$108,MATCH($K70,$A$9:$A$108,0)),IF($J70="Aquisição de lote",$E70,0)),0))</f>
        <v/>
      </c>
      <c r="Q70" s="29">
        <f>IF($A70="","",IFERROR(IF($J70="Aquisição de lote",SUMIFS($E$9:$E$108,$K$9:$K$108,$A70,$J$9:$J$108,"Realização/alienação"),IF($J70="Realização/alienação",SUMIFS($E$9:$E$108,$K$9:$K$108,$K70,$J$9:$J$108,"Realização/alienação"),0)),0))</f>
        <v/>
      </c>
      <c r="R70" s="29">
        <f>IF($A70="","",IFERROR(IF($J70="Aquisição de lote",$E70-$Q70,IF($J70="Realização/alienação",$P70-$Q70,0)),0))</f>
        <v/>
      </c>
      <c r="S70" s="6">
        <f>IF($A70="","",IFERROR(IF(COUNTIF($A$9:$A$108,$A70)&gt;1,"ERRO: ID da operação duplicado",IF($C70="","REVER: selecionar tipo de operação",IF($D70="","REVER: indicar criptoativo",IF(OR($E70="",$E70&lt;=0),"REVER: indicar quantidade válida",IF($F70="","REVER: indicar plataforma/carteira",IF($G70="","REVER: indicar contravalor bruto",IF($H70="","REVER: indicar encargos (0 se não aplicável)",IF($J70="","REVER: selecionar papel no mapa",IF($J70="A confirmar","REVER: confirmar enquadramento",IF(AND($J70="Realização/alienação",$K70=""),"REVER: falta ID de aquisição",IF(AND($J70="Realização/alienação",COUNTIF($A$9:$A$108,$K70)=0),"ERRO: ID de aquisição não encontrado",IF(AND($J70="Realização/alienação",IFERROR(INDEX($J$9:$J$108,MATCH($K70,$A$9:$A$108,0)),"")&lt;&gt;"Aquisição de lote"),"ERRO: ID associado não é aquisição",IF(AND($J70="Realização/alienação",$R70&lt; -'Parâmetros'!$B$7),"ERRO: quantidade excede lote","OK"))))))))))))),"ERRO: verificar ligação ao lote"))</f>
        <v/>
      </c>
    </row>
    <row r="71">
      <c r="A71" s="12" t="n"/>
      <c r="B71" s="27" t="n"/>
      <c r="C71" s="12" t="n"/>
      <c r="D71" s="12" t="n"/>
      <c r="E71" s="28" t="n"/>
      <c r="F71" s="12" t="n"/>
      <c r="G71" s="17" t="n"/>
      <c r="H71" s="17" t="n"/>
      <c r="I71" s="12" t="n"/>
      <c r="J71" s="12" t="n"/>
      <c r="K71" s="12" t="n"/>
      <c r="L71" s="18">
        <f>IF($A71="","",IFERROR(IF($J71="Aquisição de lote",$G71+$H71,IF($J71="Realização/alienação",$G71-$H71,0)),0))</f>
        <v/>
      </c>
      <c r="M71" s="18">
        <f>IF($A71="","",IFERROR(IF($J71="Realização/alienação",INDEX($L$9:$L$108,MATCH($K71,$A$9:$A$108,0))/INDEX($E$9:$E$108,MATCH($K71,$A$9:$A$108,0)),0),0))</f>
        <v/>
      </c>
      <c r="N71" s="18">
        <f>IF($A71="","",IFERROR(IF($J71="Realização/alienação",$E71*$M71,0),0))</f>
        <v/>
      </c>
      <c r="O71" s="18">
        <f>IF($A71="","",IFERROR(IF($J71="Realização/alienação",$L71-$N71,0),0))</f>
        <v/>
      </c>
      <c r="P71" s="29">
        <f>IF($A71="","",IFERROR(IF($J71="Realização/alienação",INDEX($E$9:$E$108,MATCH($K71,$A$9:$A$108,0)),IF($J71="Aquisição de lote",$E71,0)),0))</f>
        <v/>
      </c>
      <c r="Q71" s="29">
        <f>IF($A71="","",IFERROR(IF($J71="Aquisição de lote",SUMIFS($E$9:$E$108,$K$9:$K$108,$A71,$J$9:$J$108,"Realização/alienação"),IF($J71="Realização/alienação",SUMIFS($E$9:$E$108,$K$9:$K$108,$K71,$J$9:$J$108,"Realização/alienação"),0)),0))</f>
        <v/>
      </c>
      <c r="R71" s="29">
        <f>IF($A71="","",IFERROR(IF($J71="Aquisição de lote",$E71-$Q71,IF($J71="Realização/alienação",$P71-$Q71,0)),0))</f>
        <v/>
      </c>
      <c r="S71" s="6">
        <f>IF($A71="","",IFERROR(IF(COUNTIF($A$9:$A$108,$A71)&gt;1,"ERRO: ID da operação duplicado",IF($C71="","REVER: selecionar tipo de operação",IF($D71="","REVER: indicar criptoativo",IF(OR($E71="",$E71&lt;=0),"REVER: indicar quantidade válida",IF($F71="","REVER: indicar plataforma/carteira",IF($G71="","REVER: indicar contravalor bruto",IF($H71="","REVER: indicar encargos (0 se não aplicável)",IF($J71="","REVER: selecionar papel no mapa",IF($J71="A confirmar","REVER: confirmar enquadramento",IF(AND($J71="Realização/alienação",$K71=""),"REVER: falta ID de aquisição",IF(AND($J71="Realização/alienação",COUNTIF($A$9:$A$108,$K71)=0),"ERRO: ID de aquisição não encontrado",IF(AND($J71="Realização/alienação",IFERROR(INDEX($J$9:$J$108,MATCH($K71,$A$9:$A$108,0)),"")&lt;&gt;"Aquisição de lote"),"ERRO: ID associado não é aquisição",IF(AND($J71="Realização/alienação",$R71&lt; -'Parâmetros'!$B$7),"ERRO: quantidade excede lote","OK"))))))))))))),"ERRO: verificar ligação ao lote"))</f>
        <v/>
      </c>
    </row>
    <row r="72">
      <c r="A72" s="12" t="n"/>
      <c r="B72" s="27" t="n"/>
      <c r="C72" s="12" t="n"/>
      <c r="D72" s="12" t="n"/>
      <c r="E72" s="28" t="n"/>
      <c r="F72" s="12" t="n"/>
      <c r="G72" s="17" t="n"/>
      <c r="H72" s="17" t="n"/>
      <c r="I72" s="12" t="n"/>
      <c r="J72" s="12" t="n"/>
      <c r="K72" s="12" t="n"/>
      <c r="L72" s="18">
        <f>IF($A72="","",IFERROR(IF($J72="Aquisição de lote",$G72+$H72,IF($J72="Realização/alienação",$G72-$H72,0)),0))</f>
        <v/>
      </c>
      <c r="M72" s="18">
        <f>IF($A72="","",IFERROR(IF($J72="Realização/alienação",INDEX($L$9:$L$108,MATCH($K72,$A$9:$A$108,0))/INDEX($E$9:$E$108,MATCH($K72,$A$9:$A$108,0)),0),0))</f>
        <v/>
      </c>
      <c r="N72" s="18">
        <f>IF($A72="","",IFERROR(IF($J72="Realização/alienação",$E72*$M72,0),0))</f>
        <v/>
      </c>
      <c r="O72" s="18">
        <f>IF($A72="","",IFERROR(IF($J72="Realização/alienação",$L72-$N72,0),0))</f>
        <v/>
      </c>
      <c r="P72" s="29">
        <f>IF($A72="","",IFERROR(IF($J72="Realização/alienação",INDEX($E$9:$E$108,MATCH($K72,$A$9:$A$108,0)),IF($J72="Aquisição de lote",$E72,0)),0))</f>
        <v/>
      </c>
      <c r="Q72" s="29">
        <f>IF($A72="","",IFERROR(IF($J72="Aquisição de lote",SUMIFS($E$9:$E$108,$K$9:$K$108,$A72,$J$9:$J$108,"Realização/alienação"),IF($J72="Realização/alienação",SUMIFS($E$9:$E$108,$K$9:$K$108,$K72,$J$9:$J$108,"Realização/alienação"),0)),0))</f>
        <v/>
      </c>
      <c r="R72" s="29">
        <f>IF($A72="","",IFERROR(IF($J72="Aquisição de lote",$E72-$Q72,IF($J72="Realização/alienação",$P72-$Q72,0)),0))</f>
        <v/>
      </c>
      <c r="S72" s="6">
        <f>IF($A72="","",IFERROR(IF(COUNTIF($A$9:$A$108,$A72)&gt;1,"ERRO: ID da operação duplicado",IF($C72="","REVER: selecionar tipo de operação",IF($D72="","REVER: indicar criptoativo",IF(OR($E72="",$E72&lt;=0),"REVER: indicar quantidade válida",IF($F72="","REVER: indicar plataforma/carteira",IF($G72="","REVER: indicar contravalor bruto",IF($H72="","REVER: indicar encargos (0 se não aplicável)",IF($J72="","REVER: selecionar papel no mapa",IF($J72="A confirmar","REVER: confirmar enquadramento",IF(AND($J72="Realização/alienação",$K72=""),"REVER: falta ID de aquisição",IF(AND($J72="Realização/alienação",COUNTIF($A$9:$A$108,$K72)=0),"ERRO: ID de aquisição não encontrado",IF(AND($J72="Realização/alienação",IFERROR(INDEX($J$9:$J$108,MATCH($K72,$A$9:$A$108,0)),"")&lt;&gt;"Aquisição de lote"),"ERRO: ID associado não é aquisição",IF(AND($J72="Realização/alienação",$R72&lt; -'Parâmetros'!$B$7),"ERRO: quantidade excede lote","OK"))))))))))))),"ERRO: verificar ligação ao lote"))</f>
        <v/>
      </c>
    </row>
    <row r="73">
      <c r="A73" s="12" t="n"/>
      <c r="B73" s="27" t="n"/>
      <c r="C73" s="12" t="n"/>
      <c r="D73" s="12" t="n"/>
      <c r="E73" s="28" t="n"/>
      <c r="F73" s="12" t="n"/>
      <c r="G73" s="17" t="n"/>
      <c r="H73" s="17" t="n"/>
      <c r="I73" s="12" t="n"/>
      <c r="J73" s="12" t="n"/>
      <c r="K73" s="12" t="n"/>
      <c r="L73" s="18">
        <f>IF($A73="","",IFERROR(IF($J73="Aquisição de lote",$G73+$H73,IF($J73="Realização/alienação",$G73-$H73,0)),0))</f>
        <v/>
      </c>
      <c r="M73" s="18">
        <f>IF($A73="","",IFERROR(IF($J73="Realização/alienação",INDEX($L$9:$L$108,MATCH($K73,$A$9:$A$108,0))/INDEX($E$9:$E$108,MATCH($K73,$A$9:$A$108,0)),0),0))</f>
        <v/>
      </c>
      <c r="N73" s="18">
        <f>IF($A73="","",IFERROR(IF($J73="Realização/alienação",$E73*$M73,0),0))</f>
        <v/>
      </c>
      <c r="O73" s="18">
        <f>IF($A73="","",IFERROR(IF($J73="Realização/alienação",$L73-$N73,0),0))</f>
        <v/>
      </c>
      <c r="P73" s="29">
        <f>IF($A73="","",IFERROR(IF($J73="Realização/alienação",INDEX($E$9:$E$108,MATCH($K73,$A$9:$A$108,0)),IF($J73="Aquisição de lote",$E73,0)),0))</f>
        <v/>
      </c>
      <c r="Q73" s="29">
        <f>IF($A73="","",IFERROR(IF($J73="Aquisição de lote",SUMIFS($E$9:$E$108,$K$9:$K$108,$A73,$J$9:$J$108,"Realização/alienação"),IF($J73="Realização/alienação",SUMIFS($E$9:$E$108,$K$9:$K$108,$K73,$J$9:$J$108,"Realização/alienação"),0)),0))</f>
        <v/>
      </c>
      <c r="R73" s="29">
        <f>IF($A73="","",IFERROR(IF($J73="Aquisição de lote",$E73-$Q73,IF($J73="Realização/alienação",$P73-$Q73,0)),0))</f>
        <v/>
      </c>
      <c r="S73" s="6">
        <f>IF($A73="","",IFERROR(IF(COUNTIF($A$9:$A$108,$A73)&gt;1,"ERRO: ID da operação duplicado",IF($C73="","REVER: selecionar tipo de operação",IF($D73="","REVER: indicar criptoativo",IF(OR($E73="",$E73&lt;=0),"REVER: indicar quantidade válida",IF($F73="","REVER: indicar plataforma/carteira",IF($G73="","REVER: indicar contravalor bruto",IF($H73="","REVER: indicar encargos (0 se não aplicável)",IF($J73="","REVER: selecionar papel no mapa",IF($J73="A confirmar","REVER: confirmar enquadramento",IF(AND($J73="Realização/alienação",$K73=""),"REVER: falta ID de aquisição",IF(AND($J73="Realização/alienação",COUNTIF($A$9:$A$108,$K73)=0),"ERRO: ID de aquisição não encontrado",IF(AND($J73="Realização/alienação",IFERROR(INDEX($J$9:$J$108,MATCH($K73,$A$9:$A$108,0)),"")&lt;&gt;"Aquisição de lote"),"ERRO: ID associado não é aquisição",IF(AND($J73="Realização/alienação",$R73&lt; -'Parâmetros'!$B$7),"ERRO: quantidade excede lote","OK"))))))))))))),"ERRO: verificar ligação ao lote"))</f>
        <v/>
      </c>
    </row>
    <row r="74">
      <c r="A74" s="12" t="n"/>
      <c r="B74" s="27" t="n"/>
      <c r="C74" s="12" t="n"/>
      <c r="D74" s="12" t="n"/>
      <c r="E74" s="28" t="n"/>
      <c r="F74" s="12" t="n"/>
      <c r="G74" s="17" t="n"/>
      <c r="H74" s="17" t="n"/>
      <c r="I74" s="12" t="n"/>
      <c r="J74" s="12" t="n"/>
      <c r="K74" s="12" t="n"/>
      <c r="L74" s="18">
        <f>IF($A74="","",IFERROR(IF($J74="Aquisição de lote",$G74+$H74,IF($J74="Realização/alienação",$G74-$H74,0)),0))</f>
        <v/>
      </c>
      <c r="M74" s="18">
        <f>IF($A74="","",IFERROR(IF($J74="Realização/alienação",INDEX($L$9:$L$108,MATCH($K74,$A$9:$A$108,0))/INDEX($E$9:$E$108,MATCH($K74,$A$9:$A$108,0)),0),0))</f>
        <v/>
      </c>
      <c r="N74" s="18">
        <f>IF($A74="","",IFERROR(IF($J74="Realização/alienação",$E74*$M74,0),0))</f>
        <v/>
      </c>
      <c r="O74" s="18">
        <f>IF($A74="","",IFERROR(IF($J74="Realização/alienação",$L74-$N74,0),0))</f>
        <v/>
      </c>
      <c r="P74" s="29">
        <f>IF($A74="","",IFERROR(IF($J74="Realização/alienação",INDEX($E$9:$E$108,MATCH($K74,$A$9:$A$108,0)),IF($J74="Aquisição de lote",$E74,0)),0))</f>
        <v/>
      </c>
      <c r="Q74" s="29">
        <f>IF($A74="","",IFERROR(IF($J74="Aquisição de lote",SUMIFS($E$9:$E$108,$K$9:$K$108,$A74,$J$9:$J$108,"Realização/alienação"),IF($J74="Realização/alienação",SUMIFS($E$9:$E$108,$K$9:$K$108,$K74,$J$9:$J$108,"Realização/alienação"),0)),0))</f>
        <v/>
      </c>
      <c r="R74" s="29">
        <f>IF($A74="","",IFERROR(IF($J74="Aquisição de lote",$E74-$Q74,IF($J74="Realização/alienação",$P74-$Q74,0)),0))</f>
        <v/>
      </c>
      <c r="S74" s="6">
        <f>IF($A74="","",IFERROR(IF(COUNTIF($A$9:$A$108,$A74)&gt;1,"ERRO: ID da operação duplicado",IF($C74="","REVER: selecionar tipo de operação",IF($D74="","REVER: indicar criptoativo",IF(OR($E74="",$E74&lt;=0),"REVER: indicar quantidade válida",IF($F74="","REVER: indicar plataforma/carteira",IF($G74="","REVER: indicar contravalor bruto",IF($H74="","REVER: indicar encargos (0 se não aplicável)",IF($J74="","REVER: selecionar papel no mapa",IF($J74="A confirmar","REVER: confirmar enquadramento",IF(AND($J74="Realização/alienação",$K74=""),"REVER: falta ID de aquisição",IF(AND($J74="Realização/alienação",COUNTIF($A$9:$A$108,$K74)=0),"ERRO: ID de aquisição não encontrado",IF(AND($J74="Realização/alienação",IFERROR(INDEX($J$9:$J$108,MATCH($K74,$A$9:$A$108,0)),"")&lt;&gt;"Aquisição de lote"),"ERRO: ID associado não é aquisição",IF(AND($J74="Realização/alienação",$R74&lt; -'Parâmetros'!$B$7),"ERRO: quantidade excede lote","OK"))))))))))))),"ERRO: verificar ligação ao lote"))</f>
        <v/>
      </c>
    </row>
    <row r="75">
      <c r="A75" s="12" t="n"/>
      <c r="B75" s="27" t="n"/>
      <c r="C75" s="12" t="n"/>
      <c r="D75" s="12" t="n"/>
      <c r="E75" s="28" t="n"/>
      <c r="F75" s="12" t="n"/>
      <c r="G75" s="17" t="n"/>
      <c r="H75" s="17" t="n"/>
      <c r="I75" s="12" t="n"/>
      <c r="J75" s="12" t="n"/>
      <c r="K75" s="12" t="n"/>
      <c r="L75" s="18">
        <f>IF($A75="","",IFERROR(IF($J75="Aquisição de lote",$G75+$H75,IF($J75="Realização/alienação",$G75-$H75,0)),0))</f>
        <v/>
      </c>
      <c r="M75" s="18">
        <f>IF($A75="","",IFERROR(IF($J75="Realização/alienação",INDEX($L$9:$L$108,MATCH($K75,$A$9:$A$108,0))/INDEX($E$9:$E$108,MATCH($K75,$A$9:$A$108,0)),0),0))</f>
        <v/>
      </c>
      <c r="N75" s="18">
        <f>IF($A75="","",IFERROR(IF($J75="Realização/alienação",$E75*$M75,0),0))</f>
        <v/>
      </c>
      <c r="O75" s="18">
        <f>IF($A75="","",IFERROR(IF($J75="Realização/alienação",$L75-$N75,0),0))</f>
        <v/>
      </c>
      <c r="P75" s="29">
        <f>IF($A75="","",IFERROR(IF($J75="Realização/alienação",INDEX($E$9:$E$108,MATCH($K75,$A$9:$A$108,0)),IF($J75="Aquisição de lote",$E75,0)),0))</f>
        <v/>
      </c>
      <c r="Q75" s="29">
        <f>IF($A75="","",IFERROR(IF($J75="Aquisição de lote",SUMIFS($E$9:$E$108,$K$9:$K$108,$A75,$J$9:$J$108,"Realização/alienação"),IF($J75="Realização/alienação",SUMIFS($E$9:$E$108,$K$9:$K$108,$K75,$J$9:$J$108,"Realização/alienação"),0)),0))</f>
        <v/>
      </c>
      <c r="R75" s="29">
        <f>IF($A75="","",IFERROR(IF($J75="Aquisição de lote",$E75-$Q75,IF($J75="Realização/alienação",$P75-$Q75,0)),0))</f>
        <v/>
      </c>
      <c r="S75" s="6">
        <f>IF($A75="","",IFERROR(IF(COUNTIF($A$9:$A$108,$A75)&gt;1,"ERRO: ID da operação duplicado",IF($C75="","REVER: selecionar tipo de operação",IF($D75="","REVER: indicar criptoativo",IF(OR($E75="",$E75&lt;=0),"REVER: indicar quantidade válida",IF($F75="","REVER: indicar plataforma/carteira",IF($G75="","REVER: indicar contravalor bruto",IF($H75="","REVER: indicar encargos (0 se não aplicável)",IF($J75="","REVER: selecionar papel no mapa",IF($J75="A confirmar","REVER: confirmar enquadramento",IF(AND($J75="Realização/alienação",$K75=""),"REVER: falta ID de aquisição",IF(AND($J75="Realização/alienação",COUNTIF($A$9:$A$108,$K75)=0),"ERRO: ID de aquisição não encontrado",IF(AND($J75="Realização/alienação",IFERROR(INDEX($J$9:$J$108,MATCH($K75,$A$9:$A$108,0)),"")&lt;&gt;"Aquisição de lote"),"ERRO: ID associado não é aquisição",IF(AND($J75="Realização/alienação",$R75&lt; -'Parâmetros'!$B$7),"ERRO: quantidade excede lote","OK"))))))))))))),"ERRO: verificar ligação ao lote"))</f>
        <v/>
      </c>
    </row>
    <row r="76">
      <c r="A76" s="12" t="n"/>
      <c r="B76" s="27" t="n"/>
      <c r="C76" s="12" t="n"/>
      <c r="D76" s="12" t="n"/>
      <c r="E76" s="28" t="n"/>
      <c r="F76" s="12" t="n"/>
      <c r="G76" s="17" t="n"/>
      <c r="H76" s="17" t="n"/>
      <c r="I76" s="12" t="n"/>
      <c r="J76" s="12" t="n"/>
      <c r="K76" s="12" t="n"/>
      <c r="L76" s="18">
        <f>IF($A76="","",IFERROR(IF($J76="Aquisição de lote",$G76+$H76,IF($J76="Realização/alienação",$G76-$H76,0)),0))</f>
        <v/>
      </c>
      <c r="M76" s="18">
        <f>IF($A76="","",IFERROR(IF($J76="Realização/alienação",INDEX($L$9:$L$108,MATCH($K76,$A$9:$A$108,0))/INDEX($E$9:$E$108,MATCH($K76,$A$9:$A$108,0)),0),0))</f>
        <v/>
      </c>
      <c r="N76" s="18">
        <f>IF($A76="","",IFERROR(IF($J76="Realização/alienação",$E76*$M76,0),0))</f>
        <v/>
      </c>
      <c r="O76" s="18">
        <f>IF($A76="","",IFERROR(IF($J76="Realização/alienação",$L76-$N76,0),0))</f>
        <v/>
      </c>
      <c r="P76" s="29">
        <f>IF($A76="","",IFERROR(IF($J76="Realização/alienação",INDEX($E$9:$E$108,MATCH($K76,$A$9:$A$108,0)),IF($J76="Aquisição de lote",$E76,0)),0))</f>
        <v/>
      </c>
      <c r="Q76" s="29">
        <f>IF($A76="","",IFERROR(IF($J76="Aquisição de lote",SUMIFS($E$9:$E$108,$K$9:$K$108,$A76,$J$9:$J$108,"Realização/alienação"),IF($J76="Realização/alienação",SUMIFS($E$9:$E$108,$K$9:$K$108,$K76,$J$9:$J$108,"Realização/alienação"),0)),0))</f>
        <v/>
      </c>
      <c r="R76" s="29">
        <f>IF($A76="","",IFERROR(IF($J76="Aquisição de lote",$E76-$Q76,IF($J76="Realização/alienação",$P76-$Q76,0)),0))</f>
        <v/>
      </c>
      <c r="S76" s="6">
        <f>IF($A76="","",IFERROR(IF(COUNTIF($A$9:$A$108,$A76)&gt;1,"ERRO: ID da operação duplicado",IF($C76="","REVER: selecionar tipo de operação",IF($D76="","REVER: indicar criptoativo",IF(OR($E76="",$E76&lt;=0),"REVER: indicar quantidade válida",IF($F76="","REVER: indicar plataforma/carteira",IF($G76="","REVER: indicar contravalor bruto",IF($H76="","REVER: indicar encargos (0 se não aplicável)",IF($J76="","REVER: selecionar papel no mapa",IF($J76="A confirmar","REVER: confirmar enquadramento",IF(AND($J76="Realização/alienação",$K76=""),"REVER: falta ID de aquisição",IF(AND($J76="Realização/alienação",COUNTIF($A$9:$A$108,$K76)=0),"ERRO: ID de aquisição não encontrado",IF(AND($J76="Realização/alienação",IFERROR(INDEX($J$9:$J$108,MATCH($K76,$A$9:$A$108,0)),"")&lt;&gt;"Aquisição de lote"),"ERRO: ID associado não é aquisição",IF(AND($J76="Realização/alienação",$R76&lt; -'Parâmetros'!$B$7),"ERRO: quantidade excede lote","OK"))))))))))))),"ERRO: verificar ligação ao lote"))</f>
        <v/>
      </c>
    </row>
    <row r="77">
      <c r="A77" s="12" t="n"/>
      <c r="B77" s="27" t="n"/>
      <c r="C77" s="12" t="n"/>
      <c r="D77" s="12" t="n"/>
      <c r="E77" s="28" t="n"/>
      <c r="F77" s="12" t="n"/>
      <c r="G77" s="17" t="n"/>
      <c r="H77" s="17" t="n"/>
      <c r="I77" s="12" t="n"/>
      <c r="J77" s="12" t="n"/>
      <c r="K77" s="12" t="n"/>
      <c r="L77" s="18">
        <f>IF($A77="","",IFERROR(IF($J77="Aquisição de lote",$G77+$H77,IF($J77="Realização/alienação",$G77-$H77,0)),0))</f>
        <v/>
      </c>
      <c r="M77" s="18">
        <f>IF($A77="","",IFERROR(IF($J77="Realização/alienação",INDEX($L$9:$L$108,MATCH($K77,$A$9:$A$108,0))/INDEX($E$9:$E$108,MATCH($K77,$A$9:$A$108,0)),0),0))</f>
        <v/>
      </c>
      <c r="N77" s="18">
        <f>IF($A77="","",IFERROR(IF($J77="Realização/alienação",$E77*$M77,0),0))</f>
        <v/>
      </c>
      <c r="O77" s="18">
        <f>IF($A77="","",IFERROR(IF($J77="Realização/alienação",$L77-$N77,0),0))</f>
        <v/>
      </c>
      <c r="P77" s="29">
        <f>IF($A77="","",IFERROR(IF($J77="Realização/alienação",INDEX($E$9:$E$108,MATCH($K77,$A$9:$A$108,0)),IF($J77="Aquisição de lote",$E77,0)),0))</f>
        <v/>
      </c>
      <c r="Q77" s="29">
        <f>IF($A77="","",IFERROR(IF($J77="Aquisição de lote",SUMIFS($E$9:$E$108,$K$9:$K$108,$A77,$J$9:$J$108,"Realização/alienação"),IF($J77="Realização/alienação",SUMIFS($E$9:$E$108,$K$9:$K$108,$K77,$J$9:$J$108,"Realização/alienação"),0)),0))</f>
        <v/>
      </c>
      <c r="R77" s="29">
        <f>IF($A77="","",IFERROR(IF($J77="Aquisição de lote",$E77-$Q77,IF($J77="Realização/alienação",$P77-$Q77,0)),0))</f>
        <v/>
      </c>
      <c r="S77" s="6">
        <f>IF($A77="","",IFERROR(IF(COUNTIF($A$9:$A$108,$A77)&gt;1,"ERRO: ID da operação duplicado",IF($C77="","REVER: selecionar tipo de operação",IF($D77="","REVER: indicar criptoativo",IF(OR($E77="",$E77&lt;=0),"REVER: indicar quantidade válida",IF($F77="","REVER: indicar plataforma/carteira",IF($G77="","REVER: indicar contravalor bruto",IF($H77="","REVER: indicar encargos (0 se não aplicável)",IF($J77="","REVER: selecionar papel no mapa",IF($J77="A confirmar","REVER: confirmar enquadramento",IF(AND($J77="Realização/alienação",$K77=""),"REVER: falta ID de aquisição",IF(AND($J77="Realização/alienação",COUNTIF($A$9:$A$108,$K77)=0),"ERRO: ID de aquisição não encontrado",IF(AND($J77="Realização/alienação",IFERROR(INDEX($J$9:$J$108,MATCH($K77,$A$9:$A$108,0)),"")&lt;&gt;"Aquisição de lote"),"ERRO: ID associado não é aquisição",IF(AND($J77="Realização/alienação",$R77&lt; -'Parâmetros'!$B$7),"ERRO: quantidade excede lote","OK"))))))))))))),"ERRO: verificar ligação ao lote"))</f>
        <v/>
      </c>
    </row>
    <row r="78">
      <c r="A78" s="12" t="n"/>
      <c r="B78" s="27" t="n"/>
      <c r="C78" s="12" t="n"/>
      <c r="D78" s="12" t="n"/>
      <c r="E78" s="28" t="n"/>
      <c r="F78" s="12" t="n"/>
      <c r="G78" s="17" t="n"/>
      <c r="H78" s="17" t="n"/>
      <c r="I78" s="12" t="n"/>
      <c r="J78" s="12" t="n"/>
      <c r="K78" s="12" t="n"/>
      <c r="L78" s="18">
        <f>IF($A78="","",IFERROR(IF($J78="Aquisição de lote",$G78+$H78,IF($J78="Realização/alienação",$G78-$H78,0)),0))</f>
        <v/>
      </c>
      <c r="M78" s="18">
        <f>IF($A78="","",IFERROR(IF($J78="Realização/alienação",INDEX($L$9:$L$108,MATCH($K78,$A$9:$A$108,0))/INDEX($E$9:$E$108,MATCH($K78,$A$9:$A$108,0)),0),0))</f>
        <v/>
      </c>
      <c r="N78" s="18">
        <f>IF($A78="","",IFERROR(IF($J78="Realização/alienação",$E78*$M78,0),0))</f>
        <v/>
      </c>
      <c r="O78" s="18">
        <f>IF($A78="","",IFERROR(IF($J78="Realização/alienação",$L78-$N78,0),0))</f>
        <v/>
      </c>
      <c r="P78" s="29">
        <f>IF($A78="","",IFERROR(IF($J78="Realização/alienação",INDEX($E$9:$E$108,MATCH($K78,$A$9:$A$108,0)),IF($J78="Aquisição de lote",$E78,0)),0))</f>
        <v/>
      </c>
      <c r="Q78" s="29">
        <f>IF($A78="","",IFERROR(IF($J78="Aquisição de lote",SUMIFS($E$9:$E$108,$K$9:$K$108,$A78,$J$9:$J$108,"Realização/alienação"),IF($J78="Realização/alienação",SUMIFS($E$9:$E$108,$K$9:$K$108,$K78,$J$9:$J$108,"Realização/alienação"),0)),0))</f>
        <v/>
      </c>
      <c r="R78" s="29">
        <f>IF($A78="","",IFERROR(IF($J78="Aquisição de lote",$E78-$Q78,IF($J78="Realização/alienação",$P78-$Q78,0)),0))</f>
        <v/>
      </c>
      <c r="S78" s="6">
        <f>IF($A78="","",IFERROR(IF(COUNTIF($A$9:$A$108,$A78)&gt;1,"ERRO: ID da operação duplicado",IF($C78="","REVER: selecionar tipo de operação",IF($D78="","REVER: indicar criptoativo",IF(OR($E78="",$E78&lt;=0),"REVER: indicar quantidade válida",IF($F78="","REVER: indicar plataforma/carteira",IF($G78="","REVER: indicar contravalor bruto",IF($H78="","REVER: indicar encargos (0 se não aplicável)",IF($J78="","REVER: selecionar papel no mapa",IF($J78="A confirmar","REVER: confirmar enquadramento",IF(AND($J78="Realização/alienação",$K78=""),"REVER: falta ID de aquisição",IF(AND($J78="Realização/alienação",COUNTIF($A$9:$A$108,$K78)=0),"ERRO: ID de aquisição não encontrado",IF(AND($J78="Realização/alienação",IFERROR(INDEX($J$9:$J$108,MATCH($K78,$A$9:$A$108,0)),"")&lt;&gt;"Aquisição de lote"),"ERRO: ID associado não é aquisição",IF(AND($J78="Realização/alienação",$R78&lt; -'Parâmetros'!$B$7),"ERRO: quantidade excede lote","OK"))))))))))))),"ERRO: verificar ligação ao lote"))</f>
        <v/>
      </c>
    </row>
    <row r="79">
      <c r="A79" s="12" t="n"/>
      <c r="B79" s="27" t="n"/>
      <c r="C79" s="12" t="n"/>
      <c r="D79" s="12" t="n"/>
      <c r="E79" s="28" t="n"/>
      <c r="F79" s="12" t="n"/>
      <c r="G79" s="17" t="n"/>
      <c r="H79" s="17" t="n"/>
      <c r="I79" s="12" t="n"/>
      <c r="J79" s="12" t="n"/>
      <c r="K79" s="12" t="n"/>
      <c r="L79" s="18">
        <f>IF($A79="","",IFERROR(IF($J79="Aquisição de lote",$G79+$H79,IF($J79="Realização/alienação",$G79-$H79,0)),0))</f>
        <v/>
      </c>
      <c r="M79" s="18">
        <f>IF($A79="","",IFERROR(IF($J79="Realização/alienação",INDEX($L$9:$L$108,MATCH($K79,$A$9:$A$108,0))/INDEX($E$9:$E$108,MATCH($K79,$A$9:$A$108,0)),0),0))</f>
        <v/>
      </c>
      <c r="N79" s="18">
        <f>IF($A79="","",IFERROR(IF($J79="Realização/alienação",$E79*$M79,0),0))</f>
        <v/>
      </c>
      <c r="O79" s="18">
        <f>IF($A79="","",IFERROR(IF($J79="Realização/alienação",$L79-$N79,0),0))</f>
        <v/>
      </c>
      <c r="P79" s="29">
        <f>IF($A79="","",IFERROR(IF($J79="Realização/alienação",INDEX($E$9:$E$108,MATCH($K79,$A$9:$A$108,0)),IF($J79="Aquisição de lote",$E79,0)),0))</f>
        <v/>
      </c>
      <c r="Q79" s="29">
        <f>IF($A79="","",IFERROR(IF($J79="Aquisição de lote",SUMIFS($E$9:$E$108,$K$9:$K$108,$A79,$J$9:$J$108,"Realização/alienação"),IF($J79="Realização/alienação",SUMIFS($E$9:$E$108,$K$9:$K$108,$K79,$J$9:$J$108,"Realização/alienação"),0)),0))</f>
        <v/>
      </c>
      <c r="R79" s="29">
        <f>IF($A79="","",IFERROR(IF($J79="Aquisição de lote",$E79-$Q79,IF($J79="Realização/alienação",$P79-$Q79,0)),0))</f>
        <v/>
      </c>
      <c r="S79" s="6">
        <f>IF($A79="","",IFERROR(IF(COUNTIF($A$9:$A$108,$A79)&gt;1,"ERRO: ID da operação duplicado",IF($C79="","REVER: selecionar tipo de operação",IF($D79="","REVER: indicar criptoativo",IF(OR($E79="",$E79&lt;=0),"REVER: indicar quantidade válida",IF($F79="","REVER: indicar plataforma/carteira",IF($G79="","REVER: indicar contravalor bruto",IF($H79="","REVER: indicar encargos (0 se não aplicável)",IF($J79="","REVER: selecionar papel no mapa",IF($J79="A confirmar","REVER: confirmar enquadramento",IF(AND($J79="Realização/alienação",$K79=""),"REVER: falta ID de aquisição",IF(AND($J79="Realização/alienação",COUNTIF($A$9:$A$108,$K79)=0),"ERRO: ID de aquisição não encontrado",IF(AND($J79="Realização/alienação",IFERROR(INDEX($J$9:$J$108,MATCH($K79,$A$9:$A$108,0)),"")&lt;&gt;"Aquisição de lote"),"ERRO: ID associado não é aquisição",IF(AND($J79="Realização/alienação",$R79&lt; -'Parâmetros'!$B$7),"ERRO: quantidade excede lote","OK"))))))))))))),"ERRO: verificar ligação ao lote"))</f>
        <v/>
      </c>
    </row>
    <row r="80">
      <c r="A80" s="12" t="n"/>
      <c r="B80" s="27" t="n"/>
      <c r="C80" s="12" t="n"/>
      <c r="D80" s="12" t="n"/>
      <c r="E80" s="28" t="n"/>
      <c r="F80" s="12" t="n"/>
      <c r="G80" s="17" t="n"/>
      <c r="H80" s="17" t="n"/>
      <c r="I80" s="12" t="n"/>
      <c r="J80" s="12" t="n"/>
      <c r="K80" s="12" t="n"/>
      <c r="L80" s="18">
        <f>IF($A80="","",IFERROR(IF($J80="Aquisição de lote",$G80+$H80,IF($J80="Realização/alienação",$G80-$H80,0)),0))</f>
        <v/>
      </c>
      <c r="M80" s="18">
        <f>IF($A80="","",IFERROR(IF($J80="Realização/alienação",INDEX($L$9:$L$108,MATCH($K80,$A$9:$A$108,0))/INDEX($E$9:$E$108,MATCH($K80,$A$9:$A$108,0)),0),0))</f>
        <v/>
      </c>
      <c r="N80" s="18">
        <f>IF($A80="","",IFERROR(IF($J80="Realização/alienação",$E80*$M80,0),0))</f>
        <v/>
      </c>
      <c r="O80" s="18">
        <f>IF($A80="","",IFERROR(IF($J80="Realização/alienação",$L80-$N80,0),0))</f>
        <v/>
      </c>
      <c r="P80" s="29">
        <f>IF($A80="","",IFERROR(IF($J80="Realização/alienação",INDEX($E$9:$E$108,MATCH($K80,$A$9:$A$108,0)),IF($J80="Aquisição de lote",$E80,0)),0))</f>
        <v/>
      </c>
      <c r="Q80" s="29">
        <f>IF($A80="","",IFERROR(IF($J80="Aquisição de lote",SUMIFS($E$9:$E$108,$K$9:$K$108,$A80,$J$9:$J$108,"Realização/alienação"),IF($J80="Realização/alienação",SUMIFS($E$9:$E$108,$K$9:$K$108,$K80,$J$9:$J$108,"Realização/alienação"),0)),0))</f>
        <v/>
      </c>
      <c r="R80" s="29">
        <f>IF($A80="","",IFERROR(IF($J80="Aquisição de lote",$E80-$Q80,IF($J80="Realização/alienação",$P80-$Q80,0)),0))</f>
        <v/>
      </c>
      <c r="S80" s="6">
        <f>IF($A80="","",IFERROR(IF(COUNTIF($A$9:$A$108,$A80)&gt;1,"ERRO: ID da operação duplicado",IF($C80="","REVER: selecionar tipo de operação",IF($D80="","REVER: indicar criptoativo",IF(OR($E80="",$E80&lt;=0),"REVER: indicar quantidade válida",IF($F80="","REVER: indicar plataforma/carteira",IF($G80="","REVER: indicar contravalor bruto",IF($H80="","REVER: indicar encargos (0 se não aplicável)",IF($J80="","REVER: selecionar papel no mapa",IF($J80="A confirmar","REVER: confirmar enquadramento",IF(AND($J80="Realização/alienação",$K80=""),"REVER: falta ID de aquisição",IF(AND($J80="Realização/alienação",COUNTIF($A$9:$A$108,$K80)=0),"ERRO: ID de aquisição não encontrado",IF(AND($J80="Realização/alienação",IFERROR(INDEX($J$9:$J$108,MATCH($K80,$A$9:$A$108,0)),"")&lt;&gt;"Aquisição de lote"),"ERRO: ID associado não é aquisição",IF(AND($J80="Realização/alienação",$R80&lt; -'Parâmetros'!$B$7),"ERRO: quantidade excede lote","OK"))))))))))))),"ERRO: verificar ligação ao lote"))</f>
        <v/>
      </c>
    </row>
    <row r="81">
      <c r="A81" s="12" t="n"/>
      <c r="B81" s="27" t="n"/>
      <c r="C81" s="12" t="n"/>
      <c r="D81" s="12" t="n"/>
      <c r="E81" s="28" t="n"/>
      <c r="F81" s="12" t="n"/>
      <c r="G81" s="17" t="n"/>
      <c r="H81" s="17" t="n"/>
      <c r="I81" s="12" t="n"/>
      <c r="J81" s="12" t="n"/>
      <c r="K81" s="12" t="n"/>
      <c r="L81" s="18">
        <f>IF($A81="","",IFERROR(IF($J81="Aquisição de lote",$G81+$H81,IF($J81="Realização/alienação",$G81-$H81,0)),0))</f>
        <v/>
      </c>
      <c r="M81" s="18">
        <f>IF($A81="","",IFERROR(IF($J81="Realização/alienação",INDEX($L$9:$L$108,MATCH($K81,$A$9:$A$108,0))/INDEX($E$9:$E$108,MATCH($K81,$A$9:$A$108,0)),0),0))</f>
        <v/>
      </c>
      <c r="N81" s="18">
        <f>IF($A81="","",IFERROR(IF($J81="Realização/alienação",$E81*$M81,0),0))</f>
        <v/>
      </c>
      <c r="O81" s="18">
        <f>IF($A81="","",IFERROR(IF($J81="Realização/alienação",$L81-$N81,0),0))</f>
        <v/>
      </c>
      <c r="P81" s="29">
        <f>IF($A81="","",IFERROR(IF($J81="Realização/alienação",INDEX($E$9:$E$108,MATCH($K81,$A$9:$A$108,0)),IF($J81="Aquisição de lote",$E81,0)),0))</f>
        <v/>
      </c>
      <c r="Q81" s="29">
        <f>IF($A81="","",IFERROR(IF($J81="Aquisição de lote",SUMIFS($E$9:$E$108,$K$9:$K$108,$A81,$J$9:$J$108,"Realização/alienação"),IF($J81="Realização/alienação",SUMIFS($E$9:$E$108,$K$9:$K$108,$K81,$J$9:$J$108,"Realização/alienação"),0)),0))</f>
        <v/>
      </c>
      <c r="R81" s="29">
        <f>IF($A81="","",IFERROR(IF($J81="Aquisição de lote",$E81-$Q81,IF($J81="Realização/alienação",$P81-$Q81,0)),0))</f>
        <v/>
      </c>
      <c r="S81" s="6">
        <f>IF($A81="","",IFERROR(IF(COUNTIF($A$9:$A$108,$A81)&gt;1,"ERRO: ID da operação duplicado",IF($C81="","REVER: selecionar tipo de operação",IF($D81="","REVER: indicar criptoativo",IF(OR($E81="",$E81&lt;=0),"REVER: indicar quantidade válida",IF($F81="","REVER: indicar plataforma/carteira",IF($G81="","REVER: indicar contravalor bruto",IF($H81="","REVER: indicar encargos (0 se não aplicável)",IF($J81="","REVER: selecionar papel no mapa",IF($J81="A confirmar","REVER: confirmar enquadramento",IF(AND($J81="Realização/alienação",$K81=""),"REVER: falta ID de aquisição",IF(AND($J81="Realização/alienação",COUNTIF($A$9:$A$108,$K81)=0),"ERRO: ID de aquisição não encontrado",IF(AND($J81="Realização/alienação",IFERROR(INDEX($J$9:$J$108,MATCH($K81,$A$9:$A$108,0)),"")&lt;&gt;"Aquisição de lote"),"ERRO: ID associado não é aquisição",IF(AND($J81="Realização/alienação",$R81&lt; -'Parâmetros'!$B$7),"ERRO: quantidade excede lote","OK"))))))))))))),"ERRO: verificar ligação ao lote"))</f>
        <v/>
      </c>
    </row>
    <row r="82">
      <c r="A82" s="12" t="n"/>
      <c r="B82" s="27" t="n"/>
      <c r="C82" s="12" t="n"/>
      <c r="D82" s="12" t="n"/>
      <c r="E82" s="28" t="n"/>
      <c r="F82" s="12" t="n"/>
      <c r="G82" s="17" t="n"/>
      <c r="H82" s="17" t="n"/>
      <c r="I82" s="12" t="n"/>
      <c r="J82" s="12" t="n"/>
      <c r="K82" s="12" t="n"/>
      <c r="L82" s="18">
        <f>IF($A82="","",IFERROR(IF($J82="Aquisição de lote",$G82+$H82,IF($J82="Realização/alienação",$G82-$H82,0)),0))</f>
        <v/>
      </c>
      <c r="M82" s="18">
        <f>IF($A82="","",IFERROR(IF($J82="Realização/alienação",INDEX($L$9:$L$108,MATCH($K82,$A$9:$A$108,0))/INDEX($E$9:$E$108,MATCH($K82,$A$9:$A$108,0)),0),0))</f>
        <v/>
      </c>
      <c r="N82" s="18">
        <f>IF($A82="","",IFERROR(IF($J82="Realização/alienação",$E82*$M82,0),0))</f>
        <v/>
      </c>
      <c r="O82" s="18">
        <f>IF($A82="","",IFERROR(IF($J82="Realização/alienação",$L82-$N82,0),0))</f>
        <v/>
      </c>
      <c r="P82" s="29">
        <f>IF($A82="","",IFERROR(IF($J82="Realização/alienação",INDEX($E$9:$E$108,MATCH($K82,$A$9:$A$108,0)),IF($J82="Aquisição de lote",$E82,0)),0))</f>
        <v/>
      </c>
      <c r="Q82" s="29">
        <f>IF($A82="","",IFERROR(IF($J82="Aquisição de lote",SUMIFS($E$9:$E$108,$K$9:$K$108,$A82,$J$9:$J$108,"Realização/alienação"),IF($J82="Realização/alienação",SUMIFS($E$9:$E$108,$K$9:$K$108,$K82,$J$9:$J$108,"Realização/alienação"),0)),0))</f>
        <v/>
      </c>
      <c r="R82" s="29">
        <f>IF($A82="","",IFERROR(IF($J82="Aquisição de lote",$E82-$Q82,IF($J82="Realização/alienação",$P82-$Q82,0)),0))</f>
        <v/>
      </c>
      <c r="S82" s="6">
        <f>IF($A82="","",IFERROR(IF(COUNTIF($A$9:$A$108,$A82)&gt;1,"ERRO: ID da operação duplicado",IF($C82="","REVER: selecionar tipo de operação",IF($D82="","REVER: indicar criptoativo",IF(OR($E82="",$E82&lt;=0),"REVER: indicar quantidade válida",IF($F82="","REVER: indicar plataforma/carteira",IF($G82="","REVER: indicar contravalor bruto",IF($H82="","REVER: indicar encargos (0 se não aplicável)",IF($J82="","REVER: selecionar papel no mapa",IF($J82="A confirmar","REVER: confirmar enquadramento",IF(AND($J82="Realização/alienação",$K82=""),"REVER: falta ID de aquisição",IF(AND($J82="Realização/alienação",COUNTIF($A$9:$A$108,$K82)=0),"ERRO: ID de aquisição não encontrado",IF(AND($J82="Realização/alienação",IFERROR(INDEX($J$9:$J$108,MATCH($K82,$A$9:$A$108,0)),"")&lt;&gt;"Aquisição de lote"),"ERRO: ID associado não é aquisição",IF(AND($J82="Realização/alienação",$R82&lt; -'Parâmetros'!$B$7),"ERRO: quantidade excede lote","OK"))))))))))))),"ERRO: verificar ligação ao lote"))</f>
        <v/>
      </c>
    </row>
    <row r="83">
      <c r="A83" s="12" t="n"/>
      <c r="B83" s="27" t="n"/>
      <c r="C83" s="12" t="n"/>
      <c r="D83" s="12" t="n"/>
      <c r="E83" s="28" t="n"/>
      <c r="F83" s="12" t="n"/>
      <c r="G83" s="17" t="n"/>
      <c r="H83" s="17" t="n"/>
      <c r="I83" s="12" t="n"/>
      <c r="J83" s="12" t="n"/>
      <c r="K83" s="12" t="n"/>
      <c r="L83" s="18">
        <f>IF($A83="","",IFERROR(IF($J83="Aquisição de lote",$G83+$H83,IF($J83="Realização/alienação",$G83-$H83,0)),0))</f>
        <v/>
      </c>
      <c r="M83" s="18">
        <f>IF($A83="","",IFERROR(IF($J83="Realização/alienação",INDEX($L$9:$L$108,MATCH($K83,$A$9:$A$108,0))/INDEX($E$9:$E$108,MATCH($K83,$A$9:$A$108,0)),0),0))</f>
        <v/>
      </c>
      <c r="N83" s="18">
        <f>IF($A83="","",IFERROR(IF($J83="Realização/alienação",$E83*$M83,0),0))</f>
        <v/>
      </c>
      <c r="O83" s="18">
        <f>IF($A83="","",IFERROR(IF($J83="Realização/alienação",$L83-$N83,0),0))</f>
        <v/>
      </c>
      <c r="P83" s="29">
        <f>IF($A83="","",IFERROR(IF($J83="Realização/alienação",INDEX($E$9:$E$108,MATCH($K83,$A$9:$A$108,0)),IF($J83="Aquisição de lote",$E83,0)),0))</f>
        <v/>
      </c>
      <c r="Q83" s="29">
        <f>IF($A83="","",IFERROR(IF($J83="Aquisição de lote",SUMIFS($E$9:$E$108,$K$9:$K$108,$A83,$J$9:$J$108,"Realização/alienação"),IF($J83="Realização/alienação",SUMIFS($E$9:$E$108,$K$9:$K$108,$K83,$J$9:$J$108,"Realização/alienação"),0)),0))</f>
        <v/>
      </c>
      <c r="R83" s="29">
        <f>IF($A83="","",IFERROR(IF($J83="Aquisição de lote",$E83-$Q83,IF($J83="Realização/alienação",$P83-$Q83,0)),0))</f>
        <v/>
      </c>
      <c r="S83" s="6">
        <f>IF($A83="","",IFERROR(IF(COUNTIF($A$9:$A$108,$A83)&gt;1,"ERRO: ID da operação duplicado",IF($C83="","REVER: selecionar tipo de operação",IF($D83="","REVER: indicar criptoativo",IF(OR($E83="",$E83&lt;=0),"REVER: indicar quantidade válida",IF($F83="","REVER: indicar plataforma/carteira",IF($G83="","REVER: indicar contravalor bruto",IF($H83="","REVER: indicar encargos (0 se não aplicável)",IF($J83="","REVER: selecionar papel no mapa",IF($J83="A confirmar","REVER: confirmar enquadramento",IF(AND($J83="Realização/alienação",$K83=""),"REVER: falta ID de aquisição",IF(AND($J83="Realização/alienação",COUNTIF($A$9:$A$108,$K83)=0),"ERRO: ID de aquisição não encontrado",IF(AND($J83="Realização/alienação",IFERROR(INDEX($J$9:$J$108,MATCH($K83,$A$9:$A$108,0)),"")&lt;&gt;"Aquisição de lote"),"ERRO: ID associado não é aquisição",IF(AND($J83="Realização/alienação",$R83&lt; -'Parâmetros'!$B$7),"ERRO: quantidade excede lote","OK"))))))))))))),"ERRO: verificar ligação ao lote"))</f>
        <v/>
      </c>
    </row>
    <row r="84">
      <c r="A84" s="12" t="n"/>
      <c r="B84" s="27" t="n"/>
      <c r="C84" s="12" t="n"/>
      <c r="D84" s="12" t="n"/>
      <c r="E84" s="28" t="n"/>
      <c r="F84" s="12" t="n"/>
      <c r="G84" s="17" t="n"/>
      <c r="H84" s="17" t="n"/>
      <c r="I84" s="12" t="n"/>
      <c r="J84" s="12" t="n"/>
      <c r="K84" s="12" t="n"/>
      <c r="L84" s="18">
        <f>IF($A84="","",IFERROR(IF($J84="Aquisição de lote",$G84+$H84,IF($J84="Realização/alienação",$G84-$H84,0)),0))</f>
        <v/>
      </c>
      <c r="M84" s="18">
        <f>IF($A84="","",IFERROR(IF($J84="Realização/alienação",INDEX($L$9:$L$108,MATCH($K84,$A$9:$A$108,0))/INDEX($E$9:$E$108,MATCH($K84,$A$9:$A$108,0)),0),0))</f>
        <v/>
      </c>
      <c r="N84" s="18">
        <f>IF($A84="","",IFERROR(IF($J84="Realização/alienação",$E84*$M84,0),0))</f>
        <v/>
      </c>
      <c r="O84" s="18">
        <f>IF($A84="","",IFERROR(IF($J84="Realização/alienação",$L84-$N84,0),0))</f>
        <v/>
      </c>
      <c r="P84" s="29">
        <f>IF($A84="","",IFERROR(IF($J84="Realização/alienação",INDEX($E$9:$E$108,MATCH($K84,$A$9:$A$108,0)),IF($J84="Aquisição de lote",$E84,0)),0))</f>
        <v/>
      </c>
      <c r="Q84" s="29">
        <f>IF($A84="","",IFERROR(IF($J84="Aquisição de lote",SUMIFS($E$9:$E$108,$K$9:$K$108,$A84,$J$9:$J$108,"Realização/alienação"),IF($J84="Realização/alienação",SUMIFS($E$9:$E$108,$K$9:$K$108,$K84,$J$9:$J$108,"Realização/alienação"),0)),0))</f>
        <v/>
      </c>
      <c r="R84" s="29">
        <f>IF($A84="","",IFERROR(IF($J84="Aquisição de lote",$E84-$Q84,IF($J84="Realização/alienação",$P84-$Q84,0)),0))</f>
        <v/>
      </c>
      <c r="S84" s="6">
        <f>IF($A84="","",IFERROR(IF(COUNTIF($A$9:$A$108,$A84)&gt;1,"ERRO: ID da operação duplicado",IF($C84="","REVER: selecionar tipo de operação",IF($D84="","REVER: indicar criptoativo",IF(OR($E84="",$E84&lt;=0),"REVER: indicar quantidade válida",IF($F84="","REVER: indicar plataforma/carteira",IF($G84="","REVER: indicar contravalor bruto",IF($H84="","REVER: indicar encargos (0 se não aplicável)",IF($J84="","REVER: selecionar papel no mapa",IF($J84="A confirmar","REVER: confirmar enquadramento",IF(AND($J84="Realização/alienação",$K84=""),"REVER: falta ID de aquisição",IF(AND($J84="Realização/alienação",COUNTIF($A$9:$A$108,$K84)=0),"ERRO: ID de aquisição não encontrado",IF(AND($J84="Realização/alienação",IFERROR(INDEX($J$9:$J$108,MATCH($K84,$A$9:$A$108,0)),"")&lt;&gt;"Aquisição de lote"),"ERRO: ID associado não é aquisição",IF(AND($J84="Realização/alienação",$R84&lt; -'Parâmetros'!$B$7),"ERRO: quantidade excede lote","OK"))))))))))))),"ERRO: verificar ligação ao lote"))</f>
        <v/>
      </c>
    </row>
    <row r="85">
      <c r="A85" s="12" t="n"/>
      <c r="B85" s="27" t="n"/>
      <c r="C85" s="12" t="n"/>
      <c r="D85" s="12" t="n"/>
      <c r="E85" s="28" t="n"/>
      <c r="F85" s="12" t="n"/>
      <c r="G85" s="17" t="n"/>
      <c r="H85" s="17" t="n"/>
      <c r="I85" s="12" t="n"/>
      <c r="J85" s="12" t="n"/>
      <c r="K85" s="12" t="n"/>
      <c r="L85" s="18">
        <f>IF($A85="","",IFERROR(IF($J85="Aquisição de lote",$G85+$H85,IF($J85="Realização/alienação",$G85-$H85,0)),0))</f>
        <v/>
      </c>
      <c r="M85" s="18">
        <f>IF($A85="","",IFERROR(IF($J85="Realização/alienação",INDEX($L$9:$L$108,MATCH($K85,$A$9:$A$108,0))/INDEX($E$9:$E$108,MATCH($K85,$A$9:$A$108,0)),0),0))</f>
        <v/>
      </c>
      <c r="N85" s="18">
        <f>IF($A85="","",IFERROR(IF($J85="Realização/alienação",$E85*$M85,0),0))</f>
        <v/>
      </c>
      <c r="O85" s="18">
        <f>IF($A85="","",IFERROR(IF($J85="Realização/alienação",$L85-$N85,0),0))</f>
        <v/>
      </c>
      <c r="P85" s="29">
        <f>IF($A85="","",IFERROR(IF($J85="Realização/alienação",INDEX($E$9:$E$108,MATCH($K85,$A$9:$A$108,0)),IF($J85="Aquisição de lote",$E85,0)),0))</f>
        <v/>
      </c>
      <c r="Q85" s="29">
        <f>IF($A85="","",IFERROR(IF($J85="Aquisição de lote",SUMIFS($E$9:$E$108,$K$9:$K$108,$A85,$J$9:$J$108,"Realização/alienação"),IF($J85="Realização/alienação",SUMIFS($E$9:$E$108,$K$9:$K$108,$K85,$J$9:$J$108,"Realização/alienação"),0)),0))</f>
        <v/>
      </c>
      <c r="R85" s="29">
        <f>IF($A85="","",IFERROR(IF($J85="Aquisição de lote",$E85-$Q85,IF($J85="Realização/alienação",$P85-$Q85,0)),0))</f>
        <v/>
      </c>
      <c r="S85" s="6">
        <f>IF($A85="","",IFERROR(IF(COUNTIF($A$9:$A$108,$A85)&gt;1,"ERRO: ID da operação duplicado",IF($C85="","REVER: selecionar tipo de operação",IF($D85="","REVER: indicar criptoativo",IF(OR($E85="",$E85&lt;=0),"REVER: indicar quantidade válida",IF($F85="","REVER: indicar plataforma/carteira",IF($G85="","REVER: indicar contravalor bruto",IF($H85="","REVER: indicar encargos (0 se não aplicável)",IF($J85="","REVER: selecionar papel no mapa",IF($J85="A confirmar","REVER: confirmar enquadramento",IF(AND($J85="Realização/alienação",$K85=""),"REVER: falta ID de aquisição",IF(AND($J85="Realização/alienação",COUNTIF($A$9:$A$108,$K85)=0),"ERRO: ID de aquisição não encontrado",IF(AND($J85="Realização/alienação",IFERROR(INDEX($J$9:$J$108,MATCH($K85,$A$9:$A$108,0)),"")&lt;&gt;"Aquisição de lote"),"ERRO: ID associado não é aquisição",IF(AND($J85="Realização/alienação",$R85&lt; -'Parâmetros'!$B$7),"ERRO: quantidade excede lote","OK"))))))))))))),"ERRO: verificar ligação ao lote"))</f>
        <v/>
      </c>
    </row>
    <row r="86">
      <c r="A86" s="12" t="n"/>
      <c r="B86" s="27" t="n"/>
      <c r="C86" s="12" t="n"/>
      <c r="D86" s="12" t="n"/>
      <c r="E86" s="28" t="n"/>
      <c r="F86" s="12" t="n"/>
      <c r="G86" s="17" t="n"/>
      <c r="H86" s="17" t="n"/>
      <c r="I86" s="12" t="n"/>
      <c r="J86" s="12" t="n"/>
      <c r="K86" s="12" t="n"/>
      <c r="L86" s="18">
        <f>IF($A86="","",IFERROR(IF($J86="Aquisição de lote",$G86+$H86,IF($J86="Realização/alienação",$G86-$H86,0)),0))</f>
        <v/>
      </c>
      <c r="M86" s="18">
        <f>IF($A86="","",IFERROR(IF($J86="Realização/alienação",INDEX($L$9:$L$108,MATCH($K86,$A$9:$A$108,0))/INDEX($E$9:$E$108,MATCH($K86,$A$9:$A$108,0)),0),0))</f>
        <v/>
      </c>
      <c r="N86" s="18">
        <f>IF($A86="","",IFERROR(IF($J86="Realização/alienação",$E86*$M86,0),0))</f>
        <v/>
      </c>
      <c r="O86" s="18">
        <f>IF($A86="","",IFERROR(IF($J86="Realização/alienação",$L86-$N86,0),0))</f>
        <v/>
      </c>
      <c r="P86" s="29">
        <f>IF($A86="","",IFERROR(IF($J86="Realização/alienação",INDEX($E$9:$E$108,MATCH($K86,$A$9:$A$108,0)),IF($J86="Aquisição de lote",$E86,0)),0))</f>
        <v/>
      </c>
      <c r="Q86" s="29">
        <f>IF($A86="","",IFERROR(IF($J86="Aquisição de lote",SUMIFS($E$9:$E$108,$K$9:$K$108,$A86,$J$9:$J$108,"Realização/alienação"),IF($J86="Realização/alienação",SUMIFS($E$9:$E$108,$K$9:$K$108,$K86,$J$9:$J$108,"Realização/alienação"),0)),0))</f>
        <v/>
      </c>
      <c r="R86" s="29">
        <f>IF($A86="","",IFERROR(IF($J86="Aquisição de lote",$E86-$Q86,IF($J86="Realização/alienação",$P86-$Q86,0)),0))</f>
        <v/>
      </c>
      <c r="S86" s="6">
        <f>IF($A86="","",IFERROR(IF(COUNTIF($A$9:$A$108,$A86)&gt;1,"ERRO: ID da operação duplicado",IF($C86="","REVER: selecionar tipo de operação",IF($D86="","REVER: indicar criptoativo",IF(OR($E86="",$E86&lt;=0),"REVER: indicar quantidade válida",IF($F86="","REVER: indicar plataforma/carteira",IF($G86="","REVER: indicar contravalor bruto",IF($H86="","REVER: indicar encargos (0 se não aplicável)",IF($J86="","REVER: selecionar papel no mapa",IF($J86="A confirmar","REVER: confirmar enquadramento",IF(AND($J86="Realização/alienação",$K86=""),"REVER: falta ID de aquisição",IF(AND($J86="Realização/alienação",COUNTIF($A$9:$A$108,$K86)=0),"ERRO: ID de aquisição não encontrado",IF(AND($J86="Realização/alienação",IFERROR(INDEX($J$9:$J$108,MATCH($K86,$A$9:$A$108,0)),"")&lt;&gt;"Aquisição de lote"),"ERRO: ID associado não é aquisição",IF(AND($J86="Realização/alienação",$R86&lt; -'Parâmetros'!$B$7),"ERRO: quantidade excede lote","OK"))))))))))))),"ERRO: verificar ligação ao lote"))</f>
        <v/>
      </c>
    </row>
    <row r="87">
      <c r="A87" s="12" t="n"/>
      <c r="B87" s="27" t="n"/>
      <c r="C87" s="12" t="n"/>
      <c r="D87" s="12" t="n"/>
      <c r="E87" s="28" t="n"/>
      <c r="F87" s="12" t="n"/>
      <c r="G87" s="17" t="n"/>
      <c r="H87" s="17" t="n"/>
      <c r="I87" s="12" t="n"/>
      <c r="J87" s="12" t="n"/>
      <c r="K87" s="12" t="n"/>
      <c r="L87" s="18">
        <f>IF($A87="","",IFERROR(IF($J87="Aquisição de lote",$G87+$H87,IF($J87="Realização/alienação",$G87-$H87,0)),0))</f>
        <v/>
      </c>
      <c r="M87" s="18">
        <f>IF($A87="","",IFERROR(IF($J87="Realização/alienação",INDEX($L$9:$L$108,MATCH($K87,$A$9:$A$108,0))/INDEX($E$9:$E$108,MATCH($K87,$A$9:$A$108,0)),0),0))</f>
        <v/>
      </c>
      <c r="N87" s="18">
        <f>IF($A87="","",IFERROR(IF($J87="Realização/alienação",$E87*$M87,0),0))</f>
        <v/>
      </c>
      <c r="O87" s="18">
        <f>IF($A87="","",IFERROR(IF($J87="Realização/alienação",$L87-$N87,0),0))</f>
        <v/>
      </c>
      <c r="P87" s="29">
        <f>IF($A87="","",IFERROR(IF($J87="Realização/alienação",INDEX($E$9:$E$108,MATCH($K87,$A$9:$A$108,0)),IF($J87="Aquisição de lote",$E87,0)),0))</f>
        <v/>
      </c>
      <c r="Q87" s="29">
        <f>IF($A87="","",IFERROR(IF($J87="Aquisição de lote",SUMIFS($E$9:$E$108,$K$9:$K$108,$A87,$J$9:$J$108,"Realização/alienação"),IF($J87="Realização/alienação",SUMIFS($E$9:$E$108,$K$9:$K$108,$K87,$J$9:$J$108,"Realização/alienação"),0)),0))</f>
        <v/>
      </c>
      <c r="R87" s="29">
        <f>IF($A87="","",IFERROR(IF($J87="Aquisição de lote",$E87-$Q87,IF($J87="Realização/alienação",$P87-$Q87,0)),0))</f>
        <v/>
      </c>
      <c r="S87" s="6">
        <f>IF($A87="","",IFERROR(IF(COUNTIF($A$9:$A$108,$A87)&gt;1,"ERRO: ID da operação duplicado",IF($C87="","REVER: selecionar tipo de operação",IF($D87="","REVER: indicar criptoativo",IF(OR($E87="",$E87&lt;=0),"REVER: indicar quantidade válida",IF($F87="","REVER: indicar plataforma/carteira",IF($G87="","REVER: indicar contravalor bruto",IF($H87="","REVER: indicar encargos (0 se não aplicável)",IF($J87="","REVER: selecionar papel no mapa",IF($J87="A confirmar","REVER: confirmar enquadramento",IF(AND($J87="Realização/alienação",$K87=""),"REVER: falta ID de aquisição",IF(AND($J87="Realização/alienação",COUNTIF($A$9:$A$108,$K87)=0),"ERRO: ID de aquisição não encontrado",IF(AND($J87="Realização/alienação",IFERROR(INDEX($J$9:$J$108,MATCH($K87,$A$9:$A$108,0)),"")&lt;&gt;"Aquisição de lote"),"ERRO: ID associado não é aquisição",IF(AND($J87="Realização/alienação",$R87&lt; -'Parâmetros'!$B$7),"ERRO: quantidade excede lote","OK"))))))))))))),"ERRO: verificar ligação ao lote"))</f>
        <v/>
      </c>
    </row>
    <row r="88">
      <c r="A88" s="12" t="n"/>
      <c r="B88" s="27" t="n"/>
      <c r="C88" s="12" t="n"/>
      <c r="D88" s="12" t="n"/>
      <c r="E88" s="28" t="n"/>
      <c r="F88" s="12" t="n"/>
      <c r="G88" s="17" t="n"/>
      <c r="H88" s="17" t="n"/>
      <c r="I88" s="12" t="n"/>
      <c r="J88" s="12" t="n"/>
      <c r="K88" s="12" t="n"/>
      <c r="L88" s="18">
        <f>IF($A88="","",IFERROR(IF($J88="Aquisição de lote",$G88+$H88,IF($J88="Realização/alienação",$G88-$H88,0)),0))</f>
        <v/>
      </c>
      <c r="M88" s="18">
        <f>IF($A88="","",IFERROR(IF($J88="Realização/alienação",INDEX($L$9:$L$108,MATCH($K88,$A$9:$A$108,0))/INDEX($E$9:$E$108,MATCH($K88,$A$9:$A$108,0)),0),0))</f>
        <v/>
      </c>
      <c r="N88" s="18">
        <f>IF($A88="","",IFERROR(IF($J88="Realização/alienação",$E88*$M88,0),0))</f>
        <v/>
      </c>
      <c r="O88" s="18">
        <f>IF($A88="","",IFERROR(IF($J88="Realização/alienação",$L88-$N88,0),0))</f>
        <v/>
      </c>
      <c r="P88" s="29">
        <f>IF($A88="","",IFERROR(IF($J88="Realização/alienação",INDEX($E$9:$E$108,MATCH($K88,$A$9:$A$108,0)),IF($J88="Aquisição de lote",$E88,0)),0))</f>
        <v/>
      </c>
      <c r="Q88" s="29">
        <f>IF($A88="","",IFERROR(IF($J88="Aquisição de lote",SUMIFS($E$9:$E$108,$K$9:$K$108,$A88,$J$9:$J$108,"Realização/alienação"),IF($J88="Realização/alienação",SUMIFS($E$9:$E$108,$K$9:$K$108,$K88,$J$9:$J$108,"Realização/alienação"),0)),0))</f>
        <v/>
      </c>
      <c r="R88" s="29">
        <f>IF($A88="","",IFERROR(IF($J88="Aquisição de lote",$E88-$Q88,IF($J88="Realização/alienação",$P88-$Q88,0)),0))</f>
        <v/>
      </c>
      <c r="S88" s="6">
        <f>IF($A88="","",IFERROR(IF(COUNTIF($A$9:$A$108,$A88)&gt;1,"ERRO: ID da operação duplicado",IF($C88="","REVER: selecionar tipo de operação",IF($D88="","REVER: indicar criptoativo",IF(OR($E88="",$E88&lt;=0),"REVER: indicar quantidade válida",IF($F88="","REVER: indicar plataforma/carteira",IF($G88="","REVER: indicar contravalor bruto",IF($H88="","REVER: indicar encargos (0 se não aplicável)",IF($J88="","REVER: selecionar papel no mapa",IF($J88="A confirmar","REVER: confirmar enquadramento",IF(AND($J88="Realização/alienação",$K88=""),"REVER: falta ID de aquisição",IF(AND($J88="Realização/alienação",COUNTIF($A$9:$A$108,$K88)=0),"ERRO: ID de aquisição não encontrado",IF(AND($J88="Realização/alienação",IFERROR(INDEX($J$9:$J$108,MATCH($K88,$A$9:$A$108,0)),"")&lt;&gt;"Aquisição de lote"),"ERRO: ID associado não é aquisição",IF(AND($J88="Realização/alienação",$R88&lt; -'Parâmetros'!$B$7),"ERRO: quantidade excede lote","OK"))))))))))))),"ERRO: verificar ligação ao lote"))</f>
        <v/>
      </c>
    </row>
    <row r="89">
      <c r="A89" s="12" t="n"/>
      <c r="B89" s="27" t="n"/>
      <c r="C89" s="12" t="n"/>
      <c r="D89" s="12" t="n"/>
      <c r="E89" s="28" t="n"/>
      <c r="F89" s="12" t="n"/>
      <c r="G89" s="17" t="n"/>
      <c r="H89" s="17" t="n"/>
      <c r="I89" s="12" t="n"/>
      <c r="J89" s="12" t="n"/>
      <c r="K89" s="12" t="n"/>
      <c r="L89" s="18">
        <f>IF($A89="","",IFERROR(IF($J89="Aquisição de lote",$G89+$H89,IF($J89="Realização/alienação",$G89-$H89,0)),0))</f>
        <v/>
      </c>
      <c r="M89" s="18">
        <f>IF($A89="","",IFERROR(IF($J89="Realização/alienação",INDEX($L$9:$L$108,MATCH($K89,$A$9:$A$108,0))/INDEX($E$9:$E$108,MATCH($K89,$A$9:$A$108,0)),0),0))</f>
        <v/>
      </c>
      <c r="N89" s="18">
        <f>IF($A89="","",IFERROR(IF($J89="Realização/alienação",$E89*$M89,0),0))</f>
        <v/>
      </c>
      <c r="O89" s="18">
        <f>IF($A89="","",IFERROR(IF($J89="Realização/alienação",$L89-$N89,0),0))</f>
        <v/>
      </c>
      <c r="P89" s="29">
        <f>IF($A89="","",IFERROR(IF($J89="Realização/alienação",INDEX($E$9:$E$108,MATCH($K89,$A$9:$A$108,0)),IF($J89="Aquisição de lote",$E89,0)),0))</f>
        <v/>
      </c>
      <c r="Q89" s="29">
        <f>IF($A89="","",IFERROR(IF($J89="Aquisição de lote",SUMIFS($E$9:$E$108,$K$9:$K$108,$A89,$J$9:$J$108,"Realização/alienação"),IF($J89="Realização/alienação",SUMIFS($E$9:$E$108,$K$9:$K$108,$K89,$J$9:$J$108,"Realização/alienação"),0)),0))</f>
        <v/>
      </c>
      <c r="R89" s="29">
        <f>IF($A89="","",IFERROR(IF($J89="Aquisição de lote",$E89-$Q89,IF($J89="Realização/alienação",$P89-$Q89,0)),0))</f>
        <v/>
      </c>
      <c r="S89" s="6">
        <f>IF($A89="","",IFERROR(IF(COUNTIF($A$9:$A$108,$A89)&gt;1,"ERRO: ID da operação duplicado",IF($C89="","REVER: selecionar tipo de operação",IF($D89="","REVER: indicar criptoativo",IF(OR($E89="",$E89&lt;=0),"REVER: indicar quantidade válida",IF($F89="","REVER: indicar plataforma/carteira",IF($G89="","REVER: indicar contravalor bruto",IF($H89="","REVER: indicar encargos (0 se não aplicável)",IF($J89="","REVER: selecionar papel no mapa",IF($J89="A confirmar","REVER: confirmar enquadramento",IF(AND($J89="Realização/alienação",$K89=""),"REVER: falta ID de aquisição",IF(AND($J89="Realização/alienação",COUNTIF($A$9:$A$108,$K89)=0),"ERRO: ID de aquisição não encontrado",IF(AND($J89="Realização/alienação",IFERROR(INDEX($J$9:$J$108,MATCH($K89,$A$9:$A$108,0)),"")&lt;&gt;"Aquisição de lote"),"ERRO: ID associado não é aquisição",IF(AND($J89="Realização/alienação",$R89&lt; -'Parâmetros'!$B$7),"ERRO: quantidade excede lote","OK"))))))))))))),"ERRO: verificar ligação ao lote"))</f>
        <v/>
      </c>
    </row>
    <row r="90">
      <c r="A90" s="12" t="n"/>
      <c r="B90" s="27" t="n"/>
      <c r="C90" s="12" t="n"/>
      <c r="D90" s="12" t="n"/>
      <c r="E90" s="28" t="n"/>
      <c r="F90" s="12" t="n"/>
      <c r="G90" s="17" t="n"/>
      <c r="H90" s="17" t="n"/>
      <c r="I90" s="12" t="n"/>
      <c r="J90" s="12" t="n"/>
      <c r="K90" s="12" t="n"/>
      <c r="L90" s="18">
        <f>IF($A90="","",IFERROR(IF($J90="Aquisição de lote",$G90+$H90,IF($J90="Realização/alienação",$G90-$H90,0)),0))</f>
        <v/>
      </c>
      <c r="M90" s="18">
        <f>IF($A90="","",IFERROR(IF($J90="Realização/alienação",INDEX($L$9:$L$108,MATCH($K90,$A$9:$A$108,0))/INDEX($E$9:$E$108,MATCH($K90,$A$9:$A$108,0)),0),0))</f>
        <v/>
      </c>
      <c r="N90" s="18">
        <f>IF($A90="","",IFERROR(IF($J90="Realização/alienação",$E90*$M90,0),0))</f>
        <v/>
      </c>
      <c r="O90" s="18">
        <f>IF($A90="","",IFERROR(IF($J90="Realização/alienação",$L90-$N90,0),0))</f>
        <v/>
      </c>
      <c r="P90" s="29">
        <f>IF($A90="","",IFERROR(IF($J90="Realização/alienação",INDEX($E$9:$E$108,MATCH($K90,$A$9:$A$108,0)),IF($J90="Aquisição de lote",$E90,0)),0))</f>
        <v/>
      </c>
      <c r="Q90" s="29">
        <f>IF($A90="","",IFERROR(IF($J90="Aquisição de lote",SUMIFS($E$9:$E$108,$K$9:$K$108,$A90,$J$9:$J$108,"Realização/alienação"),IF($J90="Realização/alienação",SUMIFS($E$9:$E$108,$K$9:$K$108,$K90,$J$9:$J$108,"Realização/alienação"),0)),0))</f>
        <v/>
      </c>
      <c r="R90" s="29">
        <f>IF($A90="","",IFERROR(IF($J90="Aquisição de lote",$E90-$Q90,IF($J90="Realização/alienação",$P90-$Q90,0)),0))</f>
        <v/>
      </c>
      <c r="S90" s="6">
        <f>IF($A90="","",IFERROR(IF(COUNTIF($A$9:$A$108,$A90)&gt;1,"ERRO: ID da operação duplicado",IF($C90="","REVER: selecionar tipo de operação",IF($D90="","REVER: indicar criptoativo",IF(OR($E90="",$E90&lt;=0),"REVER: indicar quantidade válida",IF($F90="","REVER: indicar plataforma/carteira",IF($G90="","REVER: indicar contravalor bruto",IF($H90="","REVER: indicar encargos (0 se não aplicável)",IF($J90="","REVER: selecionar papel no mapa",IF($J90="A confirmar","REVER: confirmar enquadramento",IF(AND($J90="Realização/alienação",$K90=""),"REVER: falta ID de aquisição",IF(AND($J90="Realização/alienação",COUNTIF($A$9:$A$108,$K90)=0),"ERRO: ID de aquisição não encontrado",IF(AND($J90="Realização/alienação",IFERROR(INDEX($J$9:$J$108,MATCH($K90,$A$9:$A$108,0)),"")&lt;&gt;"Aquisição de lote"),"ERRO: ID associado não é aquisição",IF(AND($J90="Realização/alienação",$R90&lt; -'Parâmetros'!$B$7),"ERRO: quantidade excede lote","OK"))))))))))))),"ERRO: verificar ligação ao lote"))</f>
        <v/>
      </c>
    </row>
    <row r="91">
      <c r="A91" s="12" t="n"/>
      <c r="B91" s="27" t="n"/>
      <c r="C91" s="12" t="n"/>
      <c r="D91" s="12" t="n"/>
      <c r="E91" s="28" t="n"/>
      <c r="F91" s="12" t="n"/>
      <c r="G91" s="17" t="n"/>
      <c r="H91" s="17" t="n"/>
      <c r="I91" s="12" t="n"/>
      <c r="J91" s="12" t="n"/>
      <c r="K91" s="12" t="n"/>
      <c r="L91" s="18">
        <f>IF($A91="","",IFERROR(IF($J91="Aquisição de lote",$G91+$H91,IF($J91="Realização/alienação",$G91-$H91,0)),0))</f>
        <v/>
      </c>
      <c r="M91" s="18">
        <f>IF($A91="","",IFERROR(IF($J91="Realização/alienação",INDEX($L$9:$L$108,MATCH($K91,$A$9:$A$108,0))/INDEX($E$9:$E$108,MATCH($K91,$A$9:$A$108,0)),0),0))</f>
        <v/>
      </c>
      <c r="N91" s="18">
        <f>IF($A91="","",IFERROR(IF($J91="Realização/alienação",$E91*$M91,0),0))</f>
        <v/>
      </c>
      <c r="O91" s="18">
        <f>IF($A91="","",IFERROR(IF($J91="Realização/alienação",$L91-$N91,0),0))</f>
        <v/>
      </c>
      <c r="P91" s="29">
        <f>IF($A91="","",IFERROR(IF($J91="Realização/alienação",INDEX($E$9:$E$108,MATCH($K91,$A$9:$A$108,0)),IF($J91="Aquisição de lote",$E91,0)),0))</f>
        <v/>
      </c>
      <c r="Q91" s="29">
        <f>IF($A91="","",IFERROR(IF($J91="Aquisição de lote",SUMIFS($E$9:$E$108,$K$9:$K$108,$A91,$J$9:$J$108,"Realização/alienação"),IF($J91="Realização/alienação",SUMIFS($E$9:$E$108,$K$9:$K$108,$K91,$J$9:$J$108,"Realização/alienação"),0)),0))</f>
        <v/>
      </c>
      <c r="R91" s="29">
        <f>IF($A91="","",IFERROR(IF($J91="Aquisição de lote",$E91-$Q91,IF($J91="Realização/alienação",$P91-$Q91,0)),0))</f>
        <v/>
      </c>
      <c r="S91" s="6">
        <f>IF($A91="","",IFERROR(IF(COUNTIF($A$9:$A$108,$A91)&gt;1,"ERRO: ID da operação duplicado",IF($C91="","REVER: selecionar tipo de operação",IF($D91="","REVER: indicar criptoativo",IF(OR($E91="",$E91&lt;=0),"REVER: indicar quantidade válida",IF($F91="","REVER: indicar plataforma/carteira",IF($G91="","REVER: indicar contravalor bruto",IF($H91="","REVER: indicar encargos (0 se não aplicável)",IF($J91="","REVER: selecionar papel no mapa",IF($J91="A confirmar","REVER: confirmar enquadramento",IF(AND($J91="Realização/alienação",$K91=""),"REVER: falta ID de aquisição",IF(AND($J91="Realização/alienação",COUNTIF($A$9:$A$108,$K91)=0),"ERRO: ID de aquisição não encontrado",IF(AND($J91="Realização/alienação",IFERROR(INDEX($J$9:$J$108,MATCH($K91,$A$9:$A$108,0)),"")&lt;&gt;"Aquisição de lote"),"ERRO: ID associado não é aquisição",IF(AND($J91="Realização/alienação",$R91&lt; -'Parâmetros'!$B$7),"ERRO: quantidade excede lote","OK"))))))))))))),"ERRO: verificar ligação ao lote"))</f>
        <v/>
      </c>
    </row>
    <row r="92">
      <c r="A92" s="12" t="n"/>
      <c r="B92" s="27" t="n"/>
      <c r="C92" s="12" t="n"/>
      <c r="D92" s="12" t="n"/>
      <c r="E92" s="28" t="n"/>
      <c r="F92" s="12" t="n"/>
      <c r="G92" s="17" t="n"/>
      <c r="H92" s="17" t="n"/>
      <c r="I92" s="12" t="n"/>
      <c r="J92" s="12" t="n"/>
      <c r="K92" s="12" t="n"/>
      <c r="L92" s="18">
        <f>IF($A92="","",IFERROR(IF($J92="Aquisição de lote",$G92+$H92,IF($J92="Realização/alienação",$G92-$H92,0)),0))</f>
        <v/>
      </c>
      <c r="M92" s="18">
        <f>IF($A92="","",IFERROR(IF($J92="Realização/alienação",INDEX($L$9:$L$108,MATCH($K92,$A$9:$A$108,0))/INDEX($E$9:$E$108,MATCH($K92,$A$9:$A$108,0)),0),0))</f>
        <v/>
      </c>
      <c r="N92" s="18">
        <f>IF($A92="","",IFERROR(IF($J92="Realização/alienação",$E92*$M92,0),0))</f>
        <v/>
      </c>
      <c r="O92" s="18">
        <f>IF($A92="","",IFERROR(IF($J92="Realização/alienação",$L92-$N92,0),0))</f>
        <v/>
      </c>
      <c r="P92" s="29">
        <f>IF($A92="","",IFERROR(IF($J92="Realização/alienação",INDEX($E$9:$E$108,MATCH($K92,$A$9:$A$108,0)),IF($J92="Aquisição de lote",$E92,0)),0))</f>
        <v/>
      </c>
      <c r="Q92" s="29">
        <f>IF($A92="","",IFERROR(IF($J92="Aquisição de lote",SUMIFS($E$9:$E$108,$K$9:$K$108,$A92,$J$9:$J$108,"Realização/alienação"),IF($J92="Realização/alienação",SUMIFS($E$9:$E$108,$K$9:$K$108,$K92,$J$9:$J$108,"Realização/alienação"),0)),0))</f>
        <v/>
      </c>
      <c r="R92" s="29">
        <f>IF($A92="","",IFERROR(IF($J92="Aquisição de lote",$E92-$Q92,IF($J92="Realização/alienação",$P92-$Q92,0)),0))</f>
        <v/>
      </c>
      <c r="S92" s="6">
        <f>IF($A92="","",IFERROR(IF(COUNTIF($A$9:$A$108,$A92)&gt;1,"ERRO: ID da operação duplicado",IF($C92="","REVER: selecionar tipo de operação",IF($D92="","REVER: indicar criptoativo",IF(OR($E92="",$E92&lt;=0),"REVER: indicar quantidade válida",IF($F92="","REVER: indicar plataforma/carteira",IF($G92="","REVER: indicar contravalor bruto",IF($H92="","REVER: indicar encargos (0 se não aplicável)",IF($J92="","REVER: selecionar papel no mapa",IF($J92="A confirmar","REVER: confirmar enquadramento",IF(AND($J92="Realização/alienação",$K92=""),"REVER: falta ID de aquisição",IF(AND($J92="Realização/alienação",COUNTIF($A$9:$A$108,$K92)=0),"ERRO: ID de aquisição não encontrado",IF(AND($J92="Realização/alienação",IFERROR(INDEX($J$9:$J$108,MATCH($K92,$A$9:$A$108,0)),"")&lt;&gt;"Aquisição de lote"),"ERRO: ID associado não é aquisição",IF(AND($J92="Realização/alienação",$R92&lt; -'Parâmetros'!$B$7),"ERRO: quantidade excede lote","OK"))))))))))))),"ERRO: verificar ligação ao lote"))</f>
        <v/>
      </c>
    </row>
    <row r="93">
      <c r="A93" s="12" t="n"/>
      <c r="B93" s="27" t="n"/>
      <c r="C93" s="12" t="n"/>
      <c r="D93" s="12" t="n"/>
      <c r="E93" s="28" t="n"/>
      <c r="F93" s="12" t="n"/>
      <c r="G93" s="17" t="n"/>
      <c r="H93" s="17" t="n"/>
      <c r="I93" s="12" t="n"/>
      <c r="J93" s="12" t="n"/>
      <c r="K93" s="12" t="n"/>
      <c r="L93" s="18">
        <f>IF($A93="","",IFERROR(IF($J93="Aquisição de lote",$G93+$H93,IF($J93="Realização/alienação",$G93-$H93,0)),0))</f>
        <v/>
      </c>
      <c r="M93" s="18">
        <f>IF($A93="","",IFERROR(IF($J93="Realização/alienação",INDEX($L$9:$L$108,MATCH($K93,$A$9:$A$108,0))/INDEX($E$9:$E$108,MATCH($K93,$A$9:$A$108,0)),0),0))</f>
        <v/>
      </c>
      <c r="N93" s="18">
        <f>IF($A93="","",IFERROR(IF($J93="Realização/alienação",$E93*$M93,0),0))</f>
        <v/>
      </c>
      <c r="O93" s="18">
        <f>IF($A93="","",IFERROR(IF($J93="Realização/alienação",$L93-$N93,0),0))</f>
        <v/>
      </c>
      <c r="P93" s="29">
        <f>IF($A93="","",IFERROR(IF($J93="Realização/alienação",INDEX($E$9:$E$108,MATCH($K93,$A$9:$A$108,0)),IF($J93="Aquisição de lote",$E93,0)),0))</f>
        <v/>
      </c>
      <c r="Q93" s="29">
        <f>IF($A93="","",IFERROR(IF($J93="Aquisição de lote",SUMIFS($E$9:$E$108,$K$9:$K$108,$A93,$J$9:$J$108,"Realização/alienação"),IF($J93="Realização/alienação",SUMIFS($E$9:$E$108,$K$9:$K$108,$K93,$J$9:$J$108,"Realização/alienação"),0)),0))</f>
        <v/>
      </c>
      <c r="R93" s="29">
        <f>IF($A93="","",IFERROR(IF($J93="Aquisição de lote",$E93-$Q93,IF($J93="Realização/alienação",$P93-$Q93,0)),0))</f>
        <v/>
      </c>
      <c r="S93" s="6">
        <f>IF($A93="","",IFERROR(IF(COUNTIF($A$9:$A$108,$A93)&gt;1,"ERRO: ID da operação duplicado",IF($C93="","REVER: selecionar tipo de operação",IF($D93="","REVER: indicar criptoativo",IF(OR($E93="",$E93&lt;=0),"REVER: indicar quantidade válida",IF($F93="","REVER: indicar plataforma/carteira",IF($G93="","REVER: indicar contravalor bruto",IF($H93="","REVER: indicar encargos (0 se não aplicável)",IF($J93="","REVER: selecionar papel no mapa",IF($J93="A confirmar","REVER: confirmar enquadramento",IF(AND($J93="Realização/alienação",$K93=""),"REVER: falta ID de aquisição",IF(AND($J93="Realização/alienação",COUNTIF($A$9:$A$108,$K93)=0),"ERRO: ID de aquisição não encontrado",IF(AND($J93="Realização/alienação",IFERROR(INDEX($J$9:$J$108,MATCH($K93,$A$9:$A$108,0)),"")&lt;&gt;"Aquisição de lote"),"ERRO: ID associado não é aquisição",IF(AND($J93="Realização/alienação",$R93&lt; -'Parâmetros'!$B$7),"ERRO: quantidade excede lote","OK"))))))))))))),"ERRO: verificar ligação ao lote"))</f>
        <v/>
      </c>
    </row>
    <row r="94">
      <c r="A94" s="12" t="n"/>
      <c r="B94" s="27" t="n"/>
      <c r="C94" s="12" t="n"/>
      <c r="D94" s="12" t="n"/>
      <c r="E94" s="28" t="n"/>
      <c r="F94" s="12" t="n"/>
      <c r="G94" s="17" t="n"/>
      <c r="H94" s="17" t="n"/>
      <c r="I94" s="12" t="n"/>
      <c r="J94" s="12" t="n"/>
      <c r="K94" s="12" t="n"/>
      <c r="L94" s="18">
        <f>IF($A94="","",IFERROR(IF($J94="Aquisição de lote",$G94+$H94,IF($J94="Realização/alienação",$G94-$H94,0)),0))</f>
        <v/>
      </c>
      <c r="M94" s="18">
        <f>IF($A94="","",IFERROR(IF($J94="Realização/alienação",INDEX($L$9:$L$108,MATCH($K94,$A$9:$A$108,0))/INDEX($E$9:$E$108,MATCH($K94,$A$9:$A$108,0)),0),0))</f>
        <v/>
      </c>
      <c r="N94" s="18">
        <f>IF($A94="","",IFERROR(IF($J94="Realização/alienação",$E94*$M94,0),0))</f>
        <v/>
      </c>
      <c r="O94" s="18">
        <f>IF($A94="","",IFERROR(IF($J94="Realização/alienação",$L94-$N94,0),0))</f>
        <v/>
      </c>
      <c r="P94" s="29">
        <f>IF($A94="","",IFERROR(IF($J94="Realização/alienação",INDEX($E$9:$E$108,MATCH($K94,$A$9:$A$108,0)),IF($J94="Aquisição de lote",$E94,0)),0))</f>
        <v/>
      </c>
      <c r="Q94" s="29">
        <f>IF($A94="","",IFERROR(IF($J94="Aquisição de lote",SUMIFS($E$9:$E$108,$K$9:$K$108,$A94,$J$9:$J$108,"Realização/alienação"),IF($J94="Realização/alienação",SUMIFS($E$9:$E$108,$K$9:$K$108,$K94,$J$9:$J$108,"Realização/alienação"),0)),0))</f>
        <v/>
      </c>
      <c r="R94" s="29">
        <f>IF($A94="","",IFERROR(IF($J94="Aquisição de lote",$E94-$Q94,IF($J94="Realização/alienação",$P94-$Q94,0)),0))</f>
        <v/>
      </c>
      <c r="S94" s="6">
        <f>IF($A94="","",IFERROR(IF(COUNTIF($A$9:$A$108,$A94)&gt;1,"ERRO: ID da operação duplicado",IF($C94="","REVER: selecionar tipo de operação",IF($D94="","REVER: indicar criptoativo",IF(OR($E94="",$E94&lt;=0),"REVER: indicar quantidade válida",IF($F94="","REVER: indicar plataforma/carteira",IF($G94="","REVER: indicar contravalor bruto",IF($H94="","REVER: indicar encargos (0 se não aplicável)",IF($J94="","REVER: selecionar papel no mapa",IF($J94="A confirmar","REVER: confirmar enquadramento",IF(AND($J94="Realização/alienação",$K94=""),"REVER: falta ID de aquisição",IF(AND($J94="Realização/alienação",COUNTIF($A$9:$A$108,$K94)=0),"ERRO: ID de aquisição não encontrado",IF(AND($J94="Realização/alienação",IFERROR(INDEX($J$9:$J$108,MATCH($K94,$A$9:$A$108,0)),"")&lt;&gt;"Aquisição de lote"),"ERRO: ID associado não é aquisição",IF(AND($J94="Realização/alienação",$R94&lt; -'Parâmetros'!$B$7),"ERRO: quantidade excede lote","OK"))))))))))))),"ERRO: verificar ligação ao lote"))</f>
        <v/>
      </c>
    </row>
    <row r="95">
      <c r="A95" s="12" t="n"/>
      <c r="B95" s="27" t="n"/>
      <c r="C95" s="12" t="n"/>
      <c r="D95" s="12" t="n"/>
      <c r="E95" s="28" t="n"/>
      <c r="F95" s="12" t="n"/>
      <c r="G95" s="17" t="n"/>
      <c r="H95" s="17" t="n"/>
      <c r="I95" s="12" t="n"/>
      <c r="J95" s="12" t="n"/>
      <c r="K95" s="12" t="n"/>
      <c r="L95" s="18">
        <f>IF($A95="","",IFERROR(IF($J95="Aquisição de lote",$G95+$H95,IF($J95="Realização/alienação",$G95-$H95,0)),0))</f>
        <v/>
      </c>
      <c r="M95" s="18">
        <f>IF($A95="","",IFERROR(IF($J95="Realização/alienação",INDEX($L$9:$L$108,MATCH($K95,$A$9:$A$108,0))/INDEX($E$9:$E$108,MATCH($K95,$A$9:$A$108,0)),0),0))</f>
        <v/>
      </c>
      <c r="N95" s="18">
        <f>IF($A95="","",IFERROR(IF($J95="Realização/alienação",$E95*$M95,0),0))</f>
        <v/>
      </c>
      <c r="O95" s="18">
        <f>IF($A95="","",IFERROR(IF($J95="Realização/alienação",$L95-$N95,0),0))</f>
        <v/>
      </c>
      <c r="P95" s="29">
        <f>IF($A95="","",IFERROR(IF($J95="Realização/alienação",INDEX($E$9:$E$108,MATCH($K95,$A$9:$A$108,0)),IF($J95="Aquisição de lote",$E95,0)),0))</f>
        <v/>
      </c>
      <c r="Q95" s="29">
        <f>IF($A95="","",IFERROR(IF($J95="Aquisição de lote",SUMIFS($E$9:$E$108,$K$9:$K$108,$A95,$J$9:$J$108,"Realização/alienação"),IF($J95="Realização/alienação",SUMIFS($E$9:$E$108,$K$9:$K$108,$K95,$J$9:$J$108,"Realização/alienação"),0)),0))</f>
        <v/>
      </c>
      <c r="R95" s="29">
        <f>IF($A95="","",IFERROR(IF($J95="Aquisição de lote",$E95-$Q95,IF($J95="Realização/alienação",$P95-$Q95,0)),0))</f>
        <v/>
      </c>
      <c r="S95" s="6">
        <f>IF($A95="","",IFERROR(IF(COUNTIF($A$9:$A$108,$A95)&gt;1,"ERRO: ID da operação duplicado",IF($C95="","REVER: selecionar tipo de operação",IF($D95="","REVER: indicar criptoativo",IF(OR($E95="",$E95&lt;=0),"REVER: indicar quantidade válida",IF($F95="","REVER: indicar plataforma/carteira",IF($G95="","REVER: indicar contravalor bruto",IF($H95="","REVER: indicar encargos (0 se não aplicável)",IF($J95="","REVER: selecionar papel no mapa",IF($J95="A confirmar","REVER: confirmar enquadramento",IF(AND($J95="Realização/alienação",$K95=""),"REVER: falta ID de aquisição",IF(AND($J95="Realização/alienação",COUNTIF($A$9:$A$108,$K95)=0),"ERRO: ID de aquisição não encontrado",IF(AND($J95="Realização/alienação",IFERROR(INDEX($J$9:$J$108,MATCH($K95,$A$9:$A$108,0)),"")&lt;&gt;"Aquisição de lote"),"ERRO: ID associado não é aquisição",IF(AND($J95="Realização/alienação",$R95&lt; -'Parâmetros'!$B$7),"ERRO: quantidade excede lote","OK"))))))))))))),"ERRO: verificar ligação ao lote"))</f>
        <v/>
      </c>
    </row>
    <row r="96">
      <c r="A96" s="12" t="n"/>
      <c r="B96" s="27" t="n"/>
      <c r="C96" s="12" t="n"/>
      <c r="D96" s="12" t="n"/>
      <c r="E96" s="28" t="n"/>
      <c r="F96" s="12" t="n"/>
      <c r="G96" s="17" t="n"/>
      <c r="H96" s="17" t="n"/>
      <c r="I96" s="12" t="n"/>
      <c r="J96" s="12" t="n"/>
      <c r="K96" s="12" t="n"/>
      <c r="L96" s="18">
        <f>IF($A96="","",IFERROR(IF($J96="Aquisição de lote",$G96+$H96,IF($J96="Realização/alienação",$G96-$H96,0)),0))</f>
        <v/>
      </c>
      <c r="M96" s="18">
        <f>IF($A96="","",IFERROR(IF($J96="Realização/alienação",INDEX($L$9:$L$108,MATCH($K96,$A$9:$A$108,0))/INDEX($E$9:$E$108,MATCH($K96,$A$9:$A$108,0)),0),0))</f>
        <v/>
      </c>
      <c r="N96" s="18">
        <f>IF($A96="","",IFERROR(IF($J96="Realização/alienação",$E96*$M96,0),0))</f>
        <v/>
      </c>
      <c r="O96" s="18">
        <f>IF($A96="","",IFERROR(IF($J96="Realização/alienação",$L96-$N96,0),0))</f>
        <v/>
      </c>
      <c r="P96" s="29">
        <f>IF($A96="","",IFERROR(IF($J96="Realização/alienação",INDEX($E$9:$E$108,MATCH($K96,$A$9:$A$108,0)),IF($J96="Aquisição de lote",$E96,0)),0))</f>
        <v/>
      </c>
      <c r="Q96" s="29">
        <f>IF($A96="","",IFERROR(IF($J96="Aquisição de lote",SUMIFS($E$9:$E$108,$K$9:$K$108,$A96,$J$9:$J$108,"Realização/alienação"),IF($J96="Realização/alienação",SUMIFS($E$9:$E$108,$K$9:$K$108,$K96,$J$9:$J$108,"Realização/alienação"),0)),0))</f>
        <v/>
      </c>
      <c r="R96" s="29">
        <f>IF($A96="","",IFERROR(IF($J96="Aquisição de lote",$E96-$Q96,IF($J96="Realização/alienação",$P96-$Q96,0)),0))</f>
        <v/>
      </c>
      <c r="S96" s="6">
        <f>IF($A96="","",IFERROR(IF(COUNTIF($A$9:$A$108,$A96)&gt;1,"ERRO: ID da operação duplicado",IF($C96="","REVER: selecionar tipo de operação",IF($D96="","REVER: indicar criptoativo",IF(OR($E96="",$E96&lt;=0),"REVER: indicar quantidade válida",IF($F96="","REVER: indicar plataforma/carteira",IF($G96="","REVER: indicar contravalor bruto",IF($H96="","REVER: indicar encargos (0 se não aplicável)",IF($J96="","REVER: selecionar papel no mapa",IF($J96="A confirmar","REVER: confirmar enquadramento",IF(AND($J96="Realização/alienação",$K96=""),"REVER: falta ID de aquisição",IF(AND($J96="Realização/alienação",COUNTIF($A$9:$A$108,$K96)=0),"ERRO: ID de aquisição não encontrado",IF(AND($J96="Realização/alienação",IFERROR(INDEX($J$9:$J$108,MATCH($K96,$A$9:$A$108,0)),"")&lt;&gt;"Aquisição de lote"),"ERRO: ID associado não é aquisição",IF(AND($J96="Realização/alienação",$R96&lt; -'Parâmetros'!$B$7),"ERRO: quantidade excede lote","OK"))))))))))))),"ERRO: verificar ligação ao lote"))</f>
        <v/>
      </c>
    </row>
    <row r="97">
      <c r="A97" s="12" t="n"/>
      <c r="B97" s="27" t="n"/>
      <c r="C97" s="12" t="n"/>
      <c r="D97" s="12" t="n"/>
      <c r="E97" s="28" t="n"/>
      <c r="F97" s="12" t="n"/>
      <c r="G97" s="17" t="n"/>
      <c r="H97" s="17" t="n"/>
      <c r="I97" s="12" t="n"/>
      <c r="J97" s="12" t="n"/>
      <c r="K97" s="12" t="n"/>
      <c r="L97" s="18">
        <f>IF($A97="","",IFERROR(IF($J97="Aquisição de lote",$G97+$H97,IF($J97="Realização/alienação",$G97-$H97,0)),0))</f>
        <v/>
      </c>
      <c r="M97" s="18">
        <f>IF($A97="","",IFERROR(IF($J97="Realização/alienação",INDEX($L$9:$L$108,MATCH($K97,$A$9:$A$108,0))/INDEX($E$9:$E$108,MATCH($K97,$A$9:$A$108,0)),0),0))</f>
        <v/>
      </c>
      <c r="N97" s="18">
        <f>IF($A97="","",IFERROR(IF($J97="Realização/alienação",$E97*$M97,0),0))</f>
        <v/>
      </c>
      <c r="O97" s="18">
        <f>IF($A97="","",IFERROR(IF($J97="Realização/alienação",$L97-$N97,0),0))</f>
        <v/>
      </c>
      <c r="P97" s="29">
        <f>IF($A97="","",IFERROR(IF($J97="Realização/alienação",INDEX($E$9:$E$108,MATCH($K97,$A$9:$A$108,0)),IF($J97="Aquisição de lote",$E97,0)),0))</f>
        <v/>
      </c>
      <c r="Q97" s="29">
        <f>IF($A97="","",IFERROR(IF($J97="Aquisição de lote",SUMIFS($E$9:$E$108,$K$9:$K$108,$A97,$J$9:$J$108,"Realização/alienação"),IF($J97="Realização/alienação",SUMIFS($E$9:$E$108,$K$9:$K$108,$K97,$J$9:$J$108,"Realização/alienação"),0)),0))</f>
        <v/>
      </c>
      <c r="R97" s="29">
        <f>IF($A97="","",IFERROR(IF($J97="Aquisição de lote",$E97-$Q97,IF($J97="Realização/alienação",$P97-$Q97,0)),0))</f>
        <v/>
      </c>
      <c r="S97" s="6">
        <f>IF($A97="","",IFERROR(IF(COUNTIF($A$9:$A$108,$A97)&gt;1,"ERRO: ID da operação duplicado",IF($C97="","REVER: selecionar tipo de operação",IF($D97="","REVER: indicar criptoativo",IF(OR($E97="",$E97&lt;=0),"REVER: indicar quantidade válida",IF($F97="","REVER: indicar plataforma/carteira",IF($G97="","REVER: indicar contravalor bruto",IF($H97="","REVER: indicar encargos (0 se não aplicável)",IF($J97="","REVER: selecionar papel no mapa",IF($J97="A confirmar","REVER: confirmar enquadramento",IF(AND($J97="Realização/alienação",$K97=""),"REVER: falta ID de aquisição",IF(AND($J97="Realização/alienação",COUNTIF($A$9:$A$108,$K97)=0),"ERRO: ID de aquisição não encontrado",IF(AND($J97="Realização/alienação",IFERROR(INDEX($J$9:$J$108,MATCH($K97,$A$9:$A$108,0)),"")&lt;&gt;"Aquisição de lote"),"ERRO: ID associado não é aquisição",IF(AND($J97="Realização/alienação",$R97&lt; -'Parâmetros'!$B$7),"ERRO: quantidade excede lote","OK"))))))))))))),"ERRO: verificar ligação ao lote"))</f>
        <v/>
      </c>
    </row>
    <row r="98">
      <c r="A98" s="12" t="n"/>
      <c r="B98" s="27" t="n"/>
      <c r="C98" s="12" t="n"/>
      <c r="D98" s="12" t="n"/>
      <c r="E98" s="28" t="n"/>
      <c r="F98" s="12" t="n"/>
      <c r="G98" s="17" t="n"/>
      <c r="H98" s="17" t="n"/>
      <c r="I98" s="12" t="n"/>
      <c r="J98" s="12" t="n"/>
      <c r="K98" s="12" t="n"/>
      <c r="L98" s="18">
        <f>IF($A98="","",IFERROR(IF($J98="Aquisição de lote",$G98+$H98,IF($J98="Realização/alienação",$G98-$H98,0)),0))</f>
        <v/>
      </c>
      <c r="M98" s="18">
        <f>IF($A98="","",IFERROR(IF($J98="Realização/alienação",INDEX($L$9:$L$108,MATCH($K98,$A$9:$A$108,0))/INDEX($E$9:$E$108,MATCH($K98,$A$9:$A$108,0)),0),0))</f>
        <v/>
      </c>
      <c r="N98" s="18">
        <f>IF($A98="","",IFERROR(IF($J98="Realização/alienação",$E98*$M98,0),0))</f>
        <v/>
      </c>
      <c r="O98" s="18">
        <f>IF($A98="","",IFERROR(IF($J98="Realização/alienação",$L98-$N98,0),0))</f>
        <v/>
      </c>
      <c r="P98" s="29">
        <f>IF($A98="","",IFERROR(IF($J98="Realização/alienação",INDEX($E$9:$E$108,MATCH($K98,$A$9:$A$108,0)),IF($J98="Aquisição de lote",$E98,0)),0))</f>
        <v/>
      </c>
      <c r="Q98" s="29">
        <f>IF($A98="","",IFERROR(IF($J98="Aquisição de lote",SUMIFS($E$9:$E$108,$K$9:$K$108,$A98,$J$9:$J$108,"Realização/alienação"),IF($J98="Realização/alienação",SUMIFS($E$9:$E$108,$K$9:$K$108,$K98,$J$9:$J$108,"Realização/alienação"),0)),0))</f>
        <v/>
      </c>
      <c r="R98" s="29">
        <f>IF($A98="","",IFERROR(IF($J98="Aquisição de lote",$E98-$Q98,IF($J98="Realização/alienação",$P98-$Q98,0)),0))</f>
        <v/>
      </c>
      <c r="S98" s="6">
        <f>IF($A98="","",IFERROR(IF(COUNTIF($A$9:$A$108,$A98)&gt;1,"ERRO: ID da operação duplicado",IF($C98="","REVER: selecionar tipo de operação",IF($D98="","REVER: indicar criptoativo",IF(OR($E98="",$E98&lt;=0),"REVER: indicar quantidade válida",IF($F98="","REVER: indicar plataforma/carteira",IF($G98="","REVER: indicar contravalor bruto",IF($H98="","REVER: indicar encargos (0 se não aplicável)",IF($J98="","REVER: selecionar papel no mapa",IF($J98="A confirmar","REVER: confirmar enquadramento",IF(AND($J98="Realização/alienação",$K98=""),"REVER: falta ID de aquisição",IF(AND($J98="Realização/alienação",COUNTIF($A$9:$A$108,$K98)=0),"ERRO: ID de aquisição não encontrado",IF(AND($J98="Realização/alienação",IFERROR(INDEX($J$9:$J$108,MATCH($K98,$A$9:$A$108,0)),"")&lt;&gt;"Aquisição de lote"),"ERRO: ID associado não é aquisição",IF(AND($J98="Realização/alienação",$R98&lt; -'Parâmetros'!$B$7),"ERRO: quantidade excede lote","OK"))))))))))))),"ERRO: verificar ligação ao lote"))</f>
        <v/>
      </c>
    </row>
    <row r="99">
      <c r="A99" s="12" t="n"/>
      <c r="B99" s="27" t="n"/>
      <c r="C99" s="12" t="n"/>
      <c r="D99" s="12" t="n"/>
      <c r="E99" s="28" t="n"/>
      <c r="F99" s="12" t="n"/>
      <c r="G99" s="17" t="n"/>
      <c r="H99" s="17" t="n"/>
      <c r="I99" s="12" t="n"/>
      <c r="J99" s="12" t="n"/>
      <c r="K99" s="12" t="n"/>
      <c r="L99" s="18">
        <f>IF($A99="","",IFERROR(IF($J99="Aquisição de lote",$G99+$H99,IF($J99="Realização/alienação",$G99-$H99,0)),0))</f>
        <v/>
      </c>
      <c r="M99" s="18">
        <f>IF($A99="","",IFERROR(IF($J99="Realização/alienação",INDEX($L$9:$L$108,MATCH($K99,$A$9:$A$108,0))/INDEX($E$9:$E$108,MATCH($K99,$A$9:$A$108,0)),0),0))</f>
        <v/>
      </c>
      <c r="N99" s="18">
        <f>IF($A99="","",IFERROR(IF($J99="Realização/alienação",$E99*$M99,0),0))</f>
        <v/>
      </c>
      <c r="O99" s="18">
        <f>IF($A99="","",IFERROR(IF($J99="Realização/alienação",$L99-$N99,0),0))</f>
        <v/>
      </c>
      <c r="P99" s="29">
        <f>IF($A99="","",IFERROR(IF($J99="Realização/alienação",INDEX($E$9:$E$108,MATCH($K99,$A$9:$A$108,0)),IF($J99="Aquisição de lote",$E99,0)),0))</f>
        <v/>
      </c>
      <c r="Q99" s="29">
        <f>IF($A99="","",IFERROR(IF($J99="Aquisição de lote",SUMIFS($E$9:$E$108,$K$9:$K$108,$A99,$J$9:$J$108,"Realização/alienação"),IF($J99="Realização/alienação",SUMIFS($E$9:$E$108,$K$9:$K$108,$K99,$J$9:$J$108,"Realização/alienação"),0)),0))</f>
        <v/>
      </c>
      <c r="R99" s="29">
        <f>IF($A99="","",IFERROR(IF($J99="Aquisição de lote",$E99-$Q99,IF($J99="Realização/alienação",$P99-$Q99,0)),0))</f>
        <v/>
      </c>
      <c r="S99" s="6">
        <f>IF($A99="","",IFERROR(IF(COUNTIF($A$9:$A$108,$A99)&gt;1,"ERRO: ID da operação duplicado",IF($C99="","REVER: selecionar tipo de operação",IF($D99="","REVER: indicar criptoativo",IF(OR($E99="",$E99&lt;=0),"REVER: indicar quantidade válida",IF($F99="","REVER: indicar plataforma/carteira",IF($G99="","REVER: indicar contravalor bruto",IF($H99="","REVER: indicar encargos (0 se não aplicável)",IF($J99="","REVER: selecionar papel no mapa",IF($J99="A confirmar","REVER: confirmar enquadramento",IF(AND($J99="Realização/alienação",$K99=""),"REVER: falta ID de aquisição",IF(AND($J99="Realização/alienação",COUNTIF($A$9:$A$108,$K99)=0),"ERRO: ID de aquisição não encontrado",IF(AND($J99="Realização/alienação",IFERROR(INDEX($J$9:$J$108,MATCH($K99,$A$9:$A$108,0)),"")&lt;&gt;"Aquisição de lote"),"ERRO: ID associado não é aquisição",IF(AND($J99="Realização/alienação",$R99&lt; -'Parâmetros'!$B$7),"ERRO: quantidade excede lote","OK"))))))))))))),"ERRO: verificar ligação ao lote"))</f>
        <v/>
      </c>
    </row>
    <row r="100">
      <c r="A100" s="12" t="n"/>
      <c r="B100" s="27" t="n"/>
      <c r="C100" s="12" t="n"/>
      <c r="D100" s="12" t="n"/>
      <c r="E100" s="28" t="n"/>
      <c r="F100" s="12" t="n"/>
      <c r="G100" s="17" t="n"/>
      <c r="H100" s="17" t="n"/>
      <c r="I100" s="12" t="n"/>
      <c r="J100" s="12" t="n"/>
      <c r="K100" s="12" t="n"/>
      <c r="L100" s="18">
        <f>IF($A100="","",IFERROR(IF($J100="Aquisição de lote",$G100+$H100,IF($J100="Realização/alienação",$G100-$H100,0)),0))</f>
        <v/>
      </c>
      <c r="M100" s="18">
        <f>IF($A100="","",IFERROR(IF($J100="Realização/alienação",INDEX($L$9:$L$108,MATCH($K100,$A$9:$A$108,0))/INDEX($E$9:$E$108,MATCH($K100,$A$9:$A$108,0)),0),0))</f>
        <v/>
      </c>
      <c r="N100" s="18">
        <f>IF($A100="","",IFERROR(IF($J100="Realização/alienação",$E100*$M100,0),0))</f>
        <v/>
      </c>
      <c r="O100" s="18">
        <f>IF($A100="","",IFERROR(IF($J100="Realização/alienação",$L100-$N100,0),0))</f>
        <v/>
      </c>
      <c r="P100" s="29">
        <f>IF($A100="","",IFERROR(IF($J100="Realização/alienação",INDEX($E$9:$E$108,MATCH($K100,$A$9:$A$108,0)),IF($J100="Aquisição de lote",$E100,0)),0))</f>
        <v/>
      </c>
      <c r="Q100" s="29">
        <f>IF($A100="","",IFERROR(IF($J100="Aquisição de lote",SUMIFS($E$9:$E$108,$K$9:$K$108,$A100,$J$9:$J$108,"Realização/alienação"),IF($J100="Realização/alienação",SUMIFS($E$9:$E$108,$K$9:$K$108,$K100,$J$9:$J$108,"Realização/alienação"),0)),0))</f>
        <v/>
      </c>
      <c r="R100" s="29">
        <f>IF($A100="","",IFERROR(IF($J100="Aquisição de lote",$E100-$Q100,IF($J100="Realização/alienação",$P100-$Q100,0)),0))</f>
        <v/>
      </c>
      <c r="S100" s="6">
        <f>IF($A100="","",IFERROR(IF(COUNTIF($A$9:$A$108,$A100)&gt;1,"ERRO: ID da operação duplicado",IF($C100="","REVER: selecionar tipo de operação",IF($D100="","REVER: indicar criptoativo",IF(OR($E100="",$E100&lt;=0),"REVER: indicar quantidade válida",IF($F100="","REVER: indicar plataforma/carteira",IF($G100="","REVER: indicar contravalor bruto",IF($H100="","REVER: indicar encargos (0 se não aplicável)",IF($J100="","REVER: selecionar papel no mapa",IF($J100="A confirmar","REVER: confirmar enquadramento",IF(AND($J100="Realização/alienação",$K100=""),"REVER: falta ID de aquisição",IF(AND($J100="Realização/alienação",COUNTIF($A$9:$A$108,$K100)=0),"ERRO: ID de aquisição não encontrado",IF(AND($J100="Realização/alienação",IFERROR(INDEX($J$9:$J$108,MATCH($K100,$A$9:$A$108,0)),"")&lt;&gt;"Aquisição de lote"),"ERRO: ID associado não é aquisição",IF(AND($J100="Realização/alienação",$R100&lt; -'Parâmetros'!$B$7),"ERRO: quantidade excede lote","OK"))))))))))))),"ERRO: verificar ligação ao lote"))</f>
        <v/>
      </c>
    </row>
    <row r="101">
      <c r="A101" s="12" t="n"/>
      <c r="B101" s="27" t="n"/>
      <c r="C101" s="12" t="n"/>
      <c r="D101" s="12" t="n"/>
      <c r="E101" s="28" t="n"/>
      <c r="F101" s="12" t="n"/>
      <c r="G101" s="17" t="n"/>
      <c r="H101" s="17" t="n"/>
      <c r="I101" s="12" t="n"/>
      <c r="J101" s="12" t="n"/>
      <c r="K101" s="12" t="n"/>
      <c r="L101" s="18">
        <f>IF($A101="","",IFERROR(IF($J101="Aquisição de lote",$G101+$H101,IF($J101="Realização/alienação",$G101-$H101,0)),0))</f>
        <v/>
      </c>
      <c r="M101" s="18">
        <f>IF($A101="","",IFERROR(IF($J101="Realização/alienação",INDEX($L$9:$L$108,MATCH($K101,$A$9:$A$108,0))/INDEX($E$9:$E$108,MATCH($K101,$A$9:$A$108,0)),0),0))</f>
        <v/>
      </c>
      <c r="N101" s="18">
        <f>IF($A101="","",IFERROR(IF($J101="Realização/alienação",$E101*$M101,0),0))</f>
        <v/>
      </c>
      <c r="O101" s="18">
        <f>IF($A101="","",IFERROR(IF($J101="Realização/alienação",$L101-$N101,0),0))</f>
        <v/>
      </c>
      <c r="P101" s="29">
        <f>IF($A101="","",IFERROR(IF($J101="Realização/alienação",INDEX($E$9:$E$108,MATCH($K101,$A$9:$A$108,0)),IF($J101="Aquisição de lote",$E101,0)),0))</f>
        <v/>
      </c>
      <c r="Q101" s="29">
        <f>IF($A101="","",IFERROR(IF($J101="Aquisição de lote",SUMIFS($E$9:$E$108,$K$9:$K$108,$A101,$J$9:$J$108,"Realização/alienação"),IF($J101="Realização/alienação",SUMIFS($E$9:$E$108,$K$9:$K$108,$K101,$J$9:$J$108,"Realização/alienação"),0)),0))</f>
        <v/>
      </c>
      <c r="R101" s="29">
        <f>IF($A101="","",IFERROR(IF($J101="Aquisição de lote",$E101-$Q101,IF($J101="Realização/alienação",$P101-$Q101,0)),0))</f>
        <v/>
      </c>
      <c r="S101" s="6">
        <f>IF($A101="","",IFERROR(IF(COUNTIF($A$9:$A$108,$A101)&gt;1,"ERRO: ID da operação duplicado",IF($C101="","REVER: selecionar tipo de operação",IF($D101="","REVER: indicar criptoativo",IF(OR($E101="",$E101&lt;=0),"REVER: indicar quantidade válida",IF($F101="","REVER: indicar plataforma/carteira",IF($G101="","REVER: indicar contravalor bruto",IF($H101="","REVER: indicar encargos (0 se não aplicável)",IF($J101="","REVER: selecionar papel no mapa",IF($J101="A confirmar","REVER: confirmar enquadramento",IF(AND($J101="Realização/alienação",$K101=""),"REVER: falta ID de aquisição",IF(AND($J101="Realização/alienação",COUNTIF($A$9:$A$108,$K101)=0),"ERRO: ID de aquisição não encontrado",IF(AND($J101="Realização/alienação",IFERROR(INDEX($J$9:$J$108,MATCH($K101,$A$9:$A$108,0)),"")&lt;&gt;"Aquisição de lote"),"ERRO: ID associado não é aquisição",IF(AND($J101="Realização/alienação",$R101&lt; -'Parâmetros'!$B$7),"ERRO: quantidade excede lote","OK"))))))))))))),"ERRO: verificar ligação ao lote"))</f>
        <v/>
      </c>
    </row>
    <row r="102">
      <c r="A102" s="12" t="n"/>
      <c r="B102" s="27" t="n"/>
      <c r="C102" s="12" t="n"/>
      <c r="D102" s="12" t="n"/>
      <c r="E102" s="28" t="n"/>
      <c r="F102" s="12" t="n"/>
      <c r="G102" s="17" t="n"/>
      <c r="H102" s="17" t="n"/>
      <c r="I102" s="12" t="n"/>
      <c r="J102" s="12" t="n"/>
      <c r="K102" s="12" t="n"/>
      <c r="L102" s="18">
        <f>IF($A102="","",IFERROR(IF($J102="Aquisição de lote",$G102+$H102,IF($J102="Realização/alienação",$G102-$H102,0)),0))</f>
        <v/>
      </c>
      <c r="M102" s="18">
        <f>IF($A102="","",IFERROR(IF($J102="Realização/alienação",INDEX($L$9:$L$108,MATCH($K102,$A$9:$A$108,0))/INDEX($E$9:$E$108,MATCH($K102,$A$9:$A$108,0)),0),0))</f>
        <v/>
      </c>
      <c r="N102" s="18">
        <f>IF($A102="","",IFERROR(IF($J102="Realização/alienação",$E102*$M102,0),0))</f>
        <v/>
      </c>
      <c r="O102" s="18">
        <f>IF($A102="","",IFERROR(IF($J102="Realização/alienação",$L102-$N102,0),0))</f>
        <v/>
      </c>
      <c r="P102" s="29">
        <f>IF($A102="","",IFERROR(IF($J102="Realização/alienação",INDEX($E$9:$E$108,MATCH($K102,$A$9:$A$108,0)),IF($J102="Aquisição de lote",$E102,0)),0))</f>
        <v/>
      </c>
      <c r="Q102" s="29">
        <f>IF($A102="","",IFERROR(IF($J102="Aquisição de lote",SUMIFS($E$9:$E$108,$K$9:$K$108,$A102,$J$9:$J$108,"Realização/alienação"),IF($J102="Realização/alienação",SUMIFS($E$9:$E$108,$K$9:$K$108,$K102,$J$9:$J$108,"Realização/alienação"),0)),0))</f>
        <v/>
      </c>
      <c r="R102" s="29">
        <f>IF($A102="","",IFERROR(IF($J102="Aquisição de lote",$E102-$Q102,IF($J102="Realização/alienação",$P102-$Q102,0)),0))</f>
        <v/>
      </c>
      <c r="S102" s="6">
        <f>IF($A102="","",IFERROR(IF(COUNTIF($A$9:$A$108,$A102)&gt;1,"ERRO: ID da operação duplicado",IF($C102="","REVER: selecionar tipo de operação",IF($D102="","REVER: indicar criptoativo",IF(OR($E102="",$E102&lt;=0),"REVER: indicar quantidade válida",IF($F102="","REVER: indicar plataforma/carteira",IF($G102="","REVER: indicar contravalor bruto",IF($H102="","REVER: indicar encargos (0 se não aplicável)",IF($J102="","REVER: selecionar papel no mapa",IF($J102="A confirmar","REVER: confirmar enquadramento",IF(AND($J102="Realização/alienação",$K102=""),"REVER: falta ID de aquisição",IF(AND($J102="Realização/alienação",COUNTIF($A$9:$A$108,$K102)=0),"ERRO: ID de aquisição não encontrado",IF(AND($J102="Realização/alienação",IFERROR(INDEX($J$9:$J$108,MATCH($K102,$A$9:$A$108,0)),"")&lt;&gt;"Aquisição de lote"),"ERRO: ID associado não é aquisição",IF(AND($J102="Realização/alienação",$R102&lt; -'Parâmetros'!$B$7),"ERRO: quantidade excede lote","OK"))))))))))))),"ERRO: verificar ligação ao lote"))</f>
        <v/>
      </c>
    </row>
    <row r="103">
      <c r="A103" s="12" t="n"/>
      <c r="B103" s="27" t="n"/>
      <c r="C103" s="12" t="n"/>
      <c r="D103" s="12" t="n"/>
      <c r="E103" s="28" t="n"/>
      <c r="F103" s="12" t="n"/>
      <c r="G103" s="17" t="n"/>
      <c r="H103" s="17" t="n"/>
      <c r="I103" s="12" t="n"/>
      <c r="J103" s="12" t="n"/>
      <c r="K103" s="12" t="n"/>
      <c r="L103" s="18">
        <f>IF($A103="","",IFERROR(IF($J103="Aquisição de lote",$G103+$H103,IF($J103="Realização/alienação",$G103-$H103,0)),0))</f>
        <v/>
      </c>
      <c r="M103" s="18">
        <f>IF($A103="","",IFERROR(IF($J103="Realização/alienação",INDEX($L$9:$L$108,MATCH($K103,$A$9:$A$108,0))/INDEX($E$9:$E$108,MATCH($K103,$A$9:$A$108,0)),0),0))</f>
        <v/>
      </c>
      <c r="N103" s="18">
        <f>IF($A103="","",IFERROR(IF($J103="Realização/alienação",$E103*$M103,0),0))</f>
        <v/>
      </c>
      <c r="O103" s="18">
        <f>IF($A103="","",IFERROR(IF($J103="Realização/alienação",$L103-$N103,0),0))</f>
        <v/>
      </c>
      <c r="P103" s="29">
        <f>IF($A103="","",IFERROR(IF($J103="Realização/alienação",INDEX($E$9:$E$108,MATCH($K103,$A$9:$A$108,0)),IF($J103="Aquisição de lote",$E103,0)),0))</f>
        <v/>
      </c>
      <c r="Q103" s="29">
        <f>IF($A103="","",IFERROR(IF($J103="Aquisição de lote",SUMIFS($E$9:$E$108,$K$9:$K$108,$A103,$J$9:$J$108,"Realização/alienação"),IF($J103="Realização/alienação",SUMIFS($E$9:$E$108,$K$9:$K$108,$K103,$J$9:$J$108,"Realização/alienação"),0)),0))</f>
        <v/>
      </c>
      <c r="R103" s="29">
        <f>IF($A103="","",IFERROR(IF($J103="Aquisição de lote",$E103-$Q103,IF($J103="Realização/alienação",$P103-$Q103,0)),0))</f>
        <v/>
      </c>
      <c r="S103" s="6">
        <f>IF($A103="","",IFERROR(IF(COUNTIF($A$9:$A$108,$A103)&gt;1,"ERRO: ID da operação duplicado",IF($C103="","REVER: selecionar tipo de operação",IF($D103="","REVER: indicar criptoativo",IF(OR($E103="",$E103&lt;=0),"REVER: indicar quantidade válida",IF($F103="","REVER: indicar plataforma/carteira",IF($G103="","REVER: indicar contravalor bruto",IF($H103="","REVER: indicar encargos (0 se não aplicável)",IF($J103="","REVER: selecionar papel no mapa",IF($J103="A confirmar","REVER: confirmar enquadramento",IF(AND($J103="Realização/alienação",$K103=""),"REVER: falta ID de aquisição",IF(AND($J103="Realização/alienação",COUNTIF($A$9:$A$108,$K103)=0),"ERRO: ID de aquisição não encontrado",IF(AND($J103="Realização/alienação",IFERROR(INDEX($J$9:$J$108,MATCH($K103,$A$9:$A$108,0)),"")&lt;&gt;"Aquisição de lote"),"ERRO: ID associado não é aquisição",IF(AND($J103="Realização/alienação",$R103&lt; -'Parâmetros'!$B$7),"ERRO: quantidade excede lote","OK"))))))))))))),"ERRO: verificar ligação ao lote"))</f>
        <v/>
      </c>
    </row>
    <row r="104">
      <c r="A104" s="12" t="n"/>
      <c r="B104" s="27" t="n"/>
      <c r="C104" s="12" t="n"/>
      <c r="D104" s="12" t="n"/>
      <c r="E104" s="28" t="n"/>
      <c r="F104" s="12" t="n"/>
      <c r="G104" s="17" t="n"/>
      <c r="H104" s="17" t="n"/>
      <c r="I104" s="12" t="n"/>
      <c r="J104" s="12" t="n"/>
      <c r="K104" s="12" t="n"/>
      <c r="L104" s="18">
        <f>IF($A104="","",IFERROR(IF($J104="Aquisição de lote",$G104+$H104,IF($J104="Realização/alienação",$G104-$H104,0)),0))</f>
        <v/>
      </c>
      <c r="M104" s="18">
        <f>IF($A104="","",IFERROR(IF($J104="Realização/alienação",INDEX($L$9:$L$108,MATCH($K104,$A$9:$A$108,0))/INDEX($E$9:$E$108,MATCH($K104,$A$9:$A$108,0)),0),0))</f>
        <v/>
      </c>
      <c r="N104" s="18">
        <f>IF($A104="","",IFERROR(IF($J104="Realização/alienação",$E104*$M104,0),0))</f>
        <v/>
      </c>
      <c r="O104" s="18">
        <f>IF($A104="","",IFERROR(IF($J104="Realização/alienação",$L104-$N104,0),0))</f>
        <v/>
      </c>
      <c r="P104" s="29">
        <f>IF($A104="","",IFERROR(IF($J104="Realização/alienação",INDEX($E$9:$E$108,MATCH($K104,$A$9:$A$108,0)),IF($J104="Aquisição de lote",$E104,0)),0))</f>
        <v/>
      </c>
      <c r="Q104" s="29">
        <f>IF($A104="","",IFERROR(IF($J104="Aquisição de lote",SUMIFS($E$9:$E$108,$K$9:$K$108,$A104,$J$9:$J$108,"Realização/alienação"),IF($J104="Realização/alienação",SUMIFS($E$9:$E$108,$K$9:$K$108,$K104,$J$9:$J$108,"Realização/alienação"),0)),0))</f>
        <v/>
      </c>
      <c r="R104" s="29">
        <f>IF($A104="","",IFERROR(IF($J104="Aquisição de lote",$E104-$Q104,IF($J104="Realização/alienação",$P104-$Q104,0)),0))</f>
        <v/>
      </c>
      <c r="S104" s="6">
        <f>IF($A104="","",IFERROR(IF(COUNTIF($A$9:$A$108,$A104)&gt;1,"ERRO: ID da operação duplicado",IF($C104="","REVER: selecionar tipo de operação",IF($D104="","REVER: indicar criptoativo",IF(OR($E104="",$E104&lt;=0),"REVER: indicar quantidade válida",IF($F104="","REVER: indicar plataforma/carteira",IF($G104="","REVER: indicar contravalor bruto",IF($H104="","REVER: indicar encargos (0 se não aplicável)",IF($J104="","REVER: selecionar papel no mapa",IF($J104="A confirmar","REVER: confirmar enquadramento",IF(AND($J104="Realização/alienação",$K104=""),"REVER: falta ID de aquisição",IF(AND($J104="Realização/alienação",COUNTIF($A$9:$A$108,$K104)=0),"ERRO: ID de aquisição não encontrado",IF(AND($J104="Realização/alienação",IFERROR(INDEX($J$9:$J$108,MATCH($K104,$A$9:$A$108,0)),"")&lt;&gt;"Aquisição de lote"),"ERRO: ID associado não é aquisição",IF(AND($J104="Realização/alienação",$R104&lt; -'Parâmetros'!$B$7),"ERRO: quantidade excede lote","OK"))))))))))))),"ERRO: verificar ligação ao lote"))</f>
        <v/>
      </c>
    </row>
    <row r="105">
      <c r="A105" s="12" t="n"/>
      <c r="B105" s="27" t="n"/>
      <c r="C105" s="12" t="n"/>
      <c r="D105" s="12" t="n"/>
      <c r="E105" s="28" t="n"/>
      <c r="F105" s="12" t="n"/>
      <c r="G105" s="17" t="n"/>
      <c r="H105" s="17" t="n"/>
      <c r="I105" s="12" t="n"/>
      <c r="J105" s="12" t="n"/>
      <c r="K105" s="12" t="n"/>
      <c r="L105" s="18">
        <f>IF($A105="","",IFERROR(IF($J105="Aquisição de lote",$G105+$H105,IF($J105="Realização/alienação",$G105-$H105,0)),0))</f>
        <v/>
      </c>
      <c r="M105" s="18">
        <f>IF($A105="","",IFERROR(IF($J105="Realização/alienação",INDEX($L$9:$L$108,MATCH($K105,$A$9:$A$108,0))/INDEX($E$9:$E$108,MATCH($K105,$A$9:$A$108,0)),0),0))</f>
        <v/>
      </c>
      <c r="N105" s="18">
        <f>IF($A105="","",IFERROR(IF($J105="Realização/alienação",$E105*$M105,0),0))</f>
        <v/>
      </c>
      <c r="O105" s="18">
        <f>IF($A105="","",IFERROR(IF($J105="Realização/alienação",$L105-$N105,0),0))</f>
        <v/>
      </c>
      <c r="P105" s="29">
        <f>IF($A105="","",IFERROR(IF($J105="Realização/alienação",INDEX($E$9:$E$108,MATCH($K105,$A$9:$A$108,0)),IF($J105="Aquisição de lote",$E105,0)),0))</f>
        <v/>
      </c>
      <c r="Q105" s="29">
        <f>IF($A105="","",IFERROR(IF($J105="Aquisição de lote",SUMIFS($E$9:$E$108,$K$9:$K$108,$A105,$J$9:$J$108,"Realização/alienação"),IF($J105="Realização/alienação",SUMIFS($E$9:$E$108,$K$9:$K$108,$K105,$J$9:$J$108,"Realização/alienação"),0)),0))</f>
        <v/>
      </c>
      <c r="R105" s="29">
        <f>IF($A105="","",IFERROR(IF($J105="Aquisição de lote",$E105-$Q105,IF($J105="Realização/alienação",$P105-$Q105,0)),0))</f>
        <v/>
      </c>
      <c r="S105" s="6">
        <f>IF($A105="","",IFERROR(IF(COUNTIF($A$9:$A$108,$A105)&gt;1,"ERRO: ID da operação duplicado",IF($C105="","REVER: selecionar tipo de operação",IF($D105="","REVER: indicar criptoativo",IF(OR($E105="",$E105&lt;=0),"REVER: indicar quantidade válida",IF($F105="","REVER: indicar plataforma/carteira",IF($G105="","REVER: indicar contravalor bruto",IF($H105="","REVER: indicar encargos (0 se não aplicável)",IF($J105="","REVER: selecionar papel no mapa",IF($J105="A confirmar","REVER: confirmar enquadramento",IF(AND($J105="Realização/alienação",$K105=""),"REVER: falta ID de aquisição",IF(AND($J105="Realização/alienação",COUNTIF($A$9:$A$108,$K105)=0),"ERRO: ID de aquisição não encontrado",IF(AND($J105="Realização/alienação",IFERROR(INDEX($J$9:$J$108,MATCH($K105,$A$9:$A$108,0)),"")&lt;&gt;"Aquisição de lote"),"ERRO: ID associado não é aquisição",IF(AND($J105="Realização/alienação",$R105&lt; -'Parâmetros'!$B$7),"ERRO: quantidade excede lote","OK"))))))))))))),"ERRO: verificar ligação ao lote"))</f>
        <v/>
      </c>
    </row>
    <row r="106">
      <c r="A106" s="12" t="n"/>
      <c r="B106" s="27" t="n"/>
      <c r="C106" s="12" t="n"/>
      <c r="D106" s="12" t="n"/>
      <c r="E106" s="28" t="n"/>
      <c r="F106" s="12" t="n"/>
      <c r="G106" s="17" t="n"/>
      <c r="H106" s="17" t="n"/>
      <c r="I106" s="12" t="n"/>
      <c r="J106" s="12" t="n"/>
      <c r="K106" s="12" t="n"/>
      <c r="L106" s="18">
        <f>IF($A106="","",IFERROR(IF($J106="Aquisição de lote",$G106+$H106,IF($J106="Realização/alienação",$G106-$H106,0)),0))</f>
        <v/>
      </c>
      <c r="M106" s="18">
        <f>IF($A106="","",IFERROR(IF($J106="Realização/alienação",INDEX($L$9:$L$108,MATCH($K106,$A$9:$A$108,0))/INDEX($E$9:$E$108,MATCH($K106,$A$9:$A$108,0)),0),0))</f>
        <v/>
      </c>
      <c r="N106" s="18">
        <f>IF($A106="","",IFERROR(IF($J106="Realização/alienação",$E106*$M106,0),0))</f>
        <v/>
      </c>
      <c r="O106" s="18">
        <f>IF($A106="","",IFERROR(IF($J106="Realização/alienação",$L106-$N106,0),0))</f>
        <v/>
      </c>
      <c r="P106" s="29">
        <f>IF($A106="","",IFERROR(IF($J106="Realização/alienação",INDEX($E$9:$E$108,MATCH($K106,$A$9:$A$108,0)),IF($J106="Aquisição de lote",$E106,0)),0))</f>
        <v/>
      </c>
      <c r="Q106" s="29">
        <f>IF($A106="","",IFERROR(IF($J106="Aquisição de lote",SUMIFS($E$9:$E$108,$K$9:$K$108,$A106,$J$9:$J$108,"Realização/alienação"),IF($J106="Realização/alienação",SUMIFS($E$9:$E$108,$K$9:$K$108,$K106,$J$9:$J$108,"Realização/alienação"),0)),0))</f>
        <v/>
      </c>
      <c r="R106" s="29">
        <f>IF($A106="","",IFERROR(IF($J106="Aquisição de lote",$E106-$Q106,IF($J106="Realização/alienação",$P106-$Q106,0)),0))</f>
        <v/>
      </c>
      <c r="S106" s="6">
        <f>IF($A106="","",IFERROR(IF(COUNTIF($A$9:$A$108,$A106)&gt;1,"ERRO: ID da operação duplicado",IF($C106="","REVER: selecionar tipo de operação",IF($D106="","REVER: indicar criptoativo",IF(OR($E106="",$E106&lt;=0),"REVER: indicar quantidade válida",IF($F106="","REVER: indicar plataforma/carteira",IF($G106="","REVER: indicar contravalor bruto",IF($H106="","REVER: indicar encargos (0 se não aplicável)",IF($J106="","REVER: selecionar papel no mapa",IF($J106="A confirmar","REVER: confirmar enquadramento",IF(AND($J106="Realização/alienação",$K106=""),"REVER: falta ID de aquisição",IF(AND($J106="Realização/alienação",COUNTIF($A$9:$A$108,$K106)=0),"ERRO: ID de aquisição não encontrado",IF(AND($J106="Realização/alienação",IFERROR(INDEX($J$9:$J$108,MATCH($K106,$A$9:$A$108,0)),"")&lt;&gt;"Aquisição de lote"),"ERRO: ID associado não é aquisição",IF(AND($J106="Realização/alienação",$R106&lt; -'Parâmetros'!$B$7),"ERRO: quantidade excede lote","OK"))))))))))))),"ERRO: verificar ligação ao lote"))</f>
        <v/>
      </c>
    </row>
    <row r="107">
      <c r="A107" s="12" t="n"/>
      <c r="B107" s="27" t="n"/>
      <c r="C107" s="12" t="n"/>
      <c r="D107" s="12" t="n"/>
      <c r="E107" s="28" t="n"/>
      <c r="F107" s="12" t="n"/>
      <c r="G107" s="17" t="n"/>
      <c r="H107" s="17" t="n"/>
      <c r="I107" s="12" t="n"/>
      <c r="J107" s="12" t="n"/>
      <c r="K107" s="12" t="n"/>
      <c r="L107" s="18">
        <f>IF($A107="","",IFERROR(IF($J107="Aquisição de lote",$G107+$H107,IF($J107="Realização/alienação",$G107-$H107,0)),0))</f>
        <v/>
      </c>
      <c r="M107" s="18">
        <f>IF($A107="","",IFERROR(IF($J107="Realização/alienação",INDEX($L$9:$L$108,MATCH($K107,$A$9:$A$108,0))/INDEX($E$9:$E$108,MATCH($K107,$A$9:$A$108,0)),0),0))</f>
        <v/>
      </c>
      <c r="N107" s="18">
        <f>IF($A107="","",IFERROR(IF($J107="Realização/alienação",$E107*$M107,0),0))</f>
        <v/>
      </c>
      <c r="O107" s="18">
        <f>IF($A107="","",IFERROR(IF($J107="Realização/alienação",$L107-$N107,0),0))</f>
        <v/>
      </c>
      <c r="P107" s="29">
        <f>IF($A107="","",IFERROR(IF($J107="Realização/alienação",INDEX($E$9:$E$108,MATCH($K107,$A$9:$A$108,0)),IF($J107="Aquisição de lote",$E107,0)),0))</f>
        <v/>
      </c>
      <c r="Q107" s="29">
        <f>IF($A107="","",IFERROR(IF($J107="Aquisição de lote",SUMIFS($E$9:$E$108,$K$9:$K$108,$A107,$J$9:$J$108,"Realização/alienação"),IF($J107="Realização/alienação",SUMIFS($E$9:$E$108,$K$9:$K$108,$K107,$J$9:$J$108,"Realização/alienação"),0)),0))</f>
        <v/>
      </c>
      <c r="R107" s="29">
        <f>IF($A107="","",IFERROR(IF($J107="Aquisição de lote",$E107-$Q107,IF($J107="Realização/alienação",$P107-$Q107,0)),0))</f>
        <v/>
      </c>
      <c r="S107" s="6">
        <f>IF($A107="","",IFERROR(IF(COUNTIF($A$9:$A$108,$A107)&gt;1,"ERRO: ID da operação duplicado",IF($C107="","REVER: selecionar tipo de operação",IF($D107="","REVER: indicar criptoativo",IF(OR($E107="",$E107&lt;=0),"REVER: indicar quantidade válida",IF($F107="","REVER: indicar plataforma/carteira",IF($G107="","REVER: indicar contravalor bruto",IF($H107="","REVER: indicar encargos (0 se não aplicável)",IF($J107="","REVER: selecionar papel no mapa",IF($J107="A confirmar","REVER: confirmar enquadramento",IF(AND($J107="Realização/alienação",$K107=""),"REVER: falta ID de aquisição",IF(AND($J107="Realização/alienação",COUNTIF($A$9:$A$108,$K107)=0),"ERRO: ID de aquisição não encontrado",IF(AND($J107="Realização/alienação",IFERROR(INDEX($J$9:$J$108,MATCH($K107,$A$9:$A$108,0)),"")&lt;&gt;"Aquisição de lote"),"ERRO: ID associado não é aquisição",IF(AND($J107="Realização/alienação",$R107&lt; -'Parâmetros'!$B$7),"ERRO: quantidade excede lote","OK"))))))))))))),"ERRO: verificar ligação ao lote"))</f>
        <v/>
      </c>
    </row>
    <row r="108">
      <c r="A108" s="12" t="n"/>
      <c r="B108" s="27" t="n"/>
      <c r="C108" s="12" t="n"/>
      <c r="D108" s="12" t="n"/>
      <c r="E108" s="28" t="n"/>
      <c r="F108" s="12" t="n"/>
      <c r="G108" s="17" t="n"/>
      <c r="H108" s="17" t="n"/>
      <c r="I108" s="12" t="n"/>
      <c r="J108" s="12" t="n"/>
      <c r="K108" s="12" t="n"/>
      <c r="L108" s="18">
        <f>IF($A108="","",IFERROR(IF($J108="Aquisição de lote",$G108+$H108,IF($J108="Realização/alienação",$G108-$H108,0)),0))</f>
        <v/>
      </c>
      <c r="M108" s="18">
        <f>IF($A108="","",IFERROR(IF($J108="Realização/alienação",INDEX($L$9:$L$108,MATCH($K108,$A$9:$A$108,0))/INDEX($E$9:$E$108,MATCH($K108,$A$9:$A$108,0)),0),0))</f>
        <v/>
      </c>
      <c r="N108" s="18">
        <f>IF($A108="","",IFERROR(IF($J108="Realização/alienação",$E108*$M108,0),0))</f>
        <v/>
      </c>
      <c r="O108" s="18">
        <f>IF($A108="","",IFERROR(IF($J108="Realização/alienação",$L108-$N108,0),0))</f>
        <v/>
      </c>
      <c r="P108" s="29">
        <f>IF($A108="","",IFERROR(IF($J108="Realização/alienação",INDEX($E$9:$E$108,MATCH($K108,$A$9:$A$108,0)),IF($J108="Aquisição de lote",$E108,0)),0))</f>
        <v/>
      </c>
      <c r="Q108" s="29">
        <f>IF($A108="","",IFERROR(IF($J108="Aquisição de lote",SUMIFS($E$9:$E$108,$K$9:$K$108,$A108,$J$9:$J$108,"Realização/alienação"),IF($J108="Realização/alienação",SUMIFS($E$9:$E$108,$K$9:$K$108,$K108,$J$9:$J$108,"Realização/alienação"),0)),0))</f>
        <v/>
      </c>
      <c r="R108" s="29">
        <f>IF($A108="","",IFERROR(IF($J108="Aquisição de lote",$E108-$Q108,IF($J108="Realização/alienação",$P108-$Q108,0)),0))</f>
        <v/>
      </c>
      <c r="S108" s="6">
        <f>IF($A108="","",IFERROR(IF(COUNTIF($A$9:$A$108,$A108)&gt;1,"ERRO: ID da operação duplicado",IF($C108="","REVER: selecionar tipo de operação",IF($D108="","REVER: indicar criptoativo",IF(OR($E108="",$E108&lt;=0),"REVER: indicar quantidade válida",IF($F108="","REVER: indicar plataforma/carteira",IF($G108="","REVER: indicar contravalor bruto",IF($H108="","REVER: indicar encargos (0 se não aplicável)",IF($J108="","REVER: selecionar papel no mapa",IF($J108="A confirmar","REVER: confirmar enquadramento",IF(AND($J108="Realização/alienação",$K108=""),"REVER: falta ID de aquisição",IF(AND($J108="Realização/alienação",COUNTIF($A$9:$A$108,$K108)=0),"ERRO: ID de aquisição não encontrado",IF(AND($J108="Realização/alienação",IFERROR(INDEX($J$9:$J$108,MATCH($K108,$A$9:$A$108,0)),"")&lt;&gt;"Aquisição de lote"),"ERRO: ID associado não é aquisição",IF(AND($J108="Realização/alienação",$R108&lt; -'Parâmetros'!$B$7),"ERRO: quantidade excede lote","OK"))))))))))))),"ERRO: verificar ligação ao lote"))</f>
        <v/>
      </c>
    </row>
    <row r="110">
      <c r="A110" s="20" t="inlineStr">
        <is>
          <t>Controlo final do mapa</t>
        </is>
      </c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</row>
    <row r="111" ht="28" customHeight="1">
      <c r="A111" s="4" t="inlineStr">
        <is>
          <t>Realizações marcadas</t>
        </is>
      </c>
      <c r="B111" s="6">
        <f>IFERROR(COUNTIFS($J$9:$J$108,"Realização/alienação"),0)</f>
        <v/>
      </c>
      <c r="C111" s="4" t="inlineStr">
        <is>
          <t>Valor líquido de realização</t>
        </is>
      </c>
      <c r="D111" s="21">
        <f>IFERROR(SUMIFS($L$9:$L$108,$J$9:$J$108,"Realização/alienação"),0)</f>
        <v/>
      </c>
      <c r="E111" s="4" t="inlineStr">
        <is>
          <t>Custo atribuído</t>
        </is>
      </c>
      <c r="F111" s="21">
        <f>IFERROR(SUMIFS($N$9:$N$108,$J$9:$J$108,"Realização/alienação"),0)</f>
        <v/>
      </c>
      <c r="G111" s="4" t="inlineStr">
        <is>
          <t>Diferença bruta</t>
        </is>
      </c>
      <c r="H111" s="21">
        <f>IFERROR(SUM($O$9:$O$108),0)</f>
        <v/>
      </c>
      <c r="I111" s="4" t="inlineStr">
        <is>
          <t>Alertas</t>
        </is>
      </c>
      <c r="J111" s="6">
        <f>IFERROR(COUNTIFS($A$9:$A$108,"&lt;&gt;",$S$9:$S$108,"ERRO:*")+COUNTIFS($A$9:$A$108,"&lt;&gt;",$S$9:$S$108,"REVER:*"),0)</f>
        <v/>
      </c>
    </row>
  </sheetData>
  <autoFilter ref="A8:S108"/>
  <mergeCells count="1">
    <mergeCell ref="A1:S1"/>
  </mergeCells>
  <conditionalFormatting sqref="S9:S108">
    <cfRule type="expression" priority="1" dxfId="2">
      <formula>LEFT($S9,5)="ERRO:"</formula>
    </cfRule>
    <cfRule type="expression" priority="2" dxfId="1">
      <formula>LEFT($S9,6)="REVER:"</formula>
    </cfRule>
    <cfRule type="expression" priority="3" dxfId="0">
      <formula>$S9="OK"</formula>
    </cfRule>
  </conditionalFormatting>
  <conditionalFormatting sqref="R9:R108">
    <cfRule type="expression" priority="4" dxfId="2">
      <formula>AND($A9&lt;&gt;"",$R9&lt; -'Parâmetros'!$B$7)</formula>
    </cfRule>
  </conditionalFormatting>
  <conditionalFormatting sqref="K9:K108">
    <cfRule type="expression" priority="5" dxfId="3">
      <formula>AND($J9="Realização/alienação",$K9="")</formula>
    </cfRule>
  </conditionalFormatting>
  <conditionalFormatting sqref="O9:O108">
    <cfRule type="cellIs" priority="6" operator="lessThan" dxfId="4">
      <formula>0</formula>
    </cfRule>
    <cfRule type="cellIs" priority="7" operator="greaterThan" dxfId="5">
      <formula>0</formula>
    </cfRule>
  </conditionalFormatting>
  <dataValidations count="9">
    <dataValidation sqref="A9:A108" showErrorMessage="1" showInputMessage="1" allowBlank="1" promptTitle="ID da operação" prompt="Utilize um identificador único, por exemplo OP-0001." type="custom">
      <formula1>=OR(A9="",COUNTIF($A$9:$A$108,A9)=1)</formula1>
    </dataValidation>
    <dataValidation sqref="B9:B108" showErrorMessage="1" showInputMessage="1" allowBlank="1" type="date" operator="between">
      <formula1>=DATE(2000,1,1)</formula1>
      <formula2>=DATE(2100,12,31)</formula2>
    </dataValidation>
    <dataValidation sqref="C9:C108" showErrorMessage="1" showInputMessage="1" allowBlank="1" promptTitle="Tipo de operação" prompt="Descreve o facto registado. Não determina, por si só, o enquadramento fiscal." type="list">
      <formula1>='Parâmetros'!$F$6:$F$12</formula1>
    </dataValidation>
    <dataValidation sqref="D9:D108" showErrorMessage="0" showInputMessage="1" allowBlank="1" promptTitle="Criptoativo" prompt="Escolha uma sugestão ou escreva o criptoativo efetivamente utilizado." type="list">
      <formula1>='Parâmetros'!$J$6:$J$15</formula1>
    </dataValidation>
    <dataValidation sqref="E9:E108" showErrorMessage="1" showInputMessage="1" allowBlank="1" type="decimal" operator="greaterThan">
      <formula1>0</formula1>
    </dataValidation>
    <dataValidation sqref="G9:G108" showErrorMessage="1" showInputMessage="1" allowBlank="1" type="decimal" operator="greaterThanOrEqual">
      <formula1>0</formula1>
    </dataValidation>
    <dataValidation sqref="H9:H108" showErrorMessage="1" showInputMessage="1" allowBlank="1" promptTitle="Encargos" prompt="Introduza 0,00 € se não existirem encargos conhecidos." type="decimal" operator="greaterThanOrEqual">
      <formula1>0</formula1>
    </dataValidation>
    <dataValidation sqref="J9:J108" showErrorMessage="1" showInputMessage="1" allowBlank="1" promptTitle="Papel no mapa" prompt="Este campo controla apenas os cálculos internos do ficheiro. Confirme o enquadramento aplicável." type="list">
      <formula1>='Parâmetros'!$H$6:$H$9</formula1>
    </dataValidation>
    <dataValidation sqref="K9:K108" showErrorMessage="0" showInputMessage="1" allowBlank="1" promptTitle="ID de aquisição associado" prompt="Indique o ID da aquisição a que esta realização está ligada. Divida a operação em várias linhas se utilizar mais de um lote." type="custom" errorStyle="warning">
      <formula1>=OR(K9="",COUNTIF($A$9:$A$108,K9)=1)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5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65" customWidth="1" min="4" max="4"/>
    <col width="24" customWidth="1" min="6" max="6"/>
    <col width="25" customWidth="1" min="8" max="8"/>
    <col width="25" customWidth="1" min="10" max="10"/>
    <col width="3" customWidth="1" min="13" max="13"/>
  </cols>
  <sheetData>
    <row r="1" ht="25" customHeight="1">
      <c r="A1" s="1" t="inlineStr">
        <is>
          <t>Parâmetros, listas de validação e notas de confirmação</t>
        </is>
      </c>
    </row>
    <row r="3" ht="34" customHeight="1">
      <c r="A3" s="2" t="inlineStr">
        <is>
          <t>Não existem taxas, limites, prazos ou regras fiscais pré-configurados. Confirme o enquadramento aplicável antes de utilizar os dados para fins declarativos.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</row>
    <row r="4">
      <c r="A4" s="11" t="inlineStr">
        <is>
          <t>Parâmetro</t>
        </is>
      </c>
      <c r="B4" s="11" t="inlineStr">
        <is>
          <t>Valor</t>
        </is>
      </c>
      <c r="C4" s="11" t="inlineStr">
        <is>
          <t>Unidade / tipo</t>
        </is>
      </c>
      <c r="D4" s="11" t="inlineStr">
        <is>
          <t>Descrição</t>
        </is>
      </c>
    </row>
    <row r="5" ht="38" customHeight="1">
      <c r="A5" s="22" t="inlineStr">
        <is>
          <t>Ano de referência</t>
        </is>
      </c>
      <c r="B5" s="23" t="n">
        <v>2026</v>
      </c>
      <c r="C5" s="24" t="inlineStr">
        <is>
          <t>ano</t>
        </is>
      </c>
      <c r="D5" s="22" t="inlineStr">
        <is>
          <t>Usado para identificação no Painel. Altere conforme o período efetivamente analisado.</t>
        </is>
      </c>
      <c r="F5" s="11" t="inlineStr">
        <is>
          <t>Tipos de operação</t>
        </is>
      </c>
      <c r="H5" s="11" t="inlineStr">
        <is>
          <t>Papel no mapa</t>
        </is>
      </c>
      <c r="J5" s="11" t="inlineStr">
        <is>
          <t>Criptoativos sugeridos</t>
        </is>
      </c>
    </row>
    <row r="6" ht="38" customHeight="1">
      <c r="A6" s="22" t="inlineStr">
        <is>
          <t>Moeda de reporte</t>
        </is>
      </c>
      <c r="B6" s="25" t="inlineStr">
        <is>
          <t>EUR</t>
        </is>
      </c>
      <c r="C6" s="24" t="inlineStr">
        <is>
          <t>código</t>
        </is>
      </c>
      <c r="D6" s="22" t="inlineStr">
        <is>
          <t>Todos os montantes do ficheiro são registados e apresentados em euros.</t>
        </is>
      </c>
      <c r="F6" s="25" t="inlineStr">
        <is>
          <t>Aquisição</t>
        </is>
      </c>
      <c r="H6" s="25" t="inlineStr">
        <is>
          <t>Aquisição de lote</t>
        </is>
      </c>
      <c r="J6" s="25" t="inlineStr">
        <is>
          <t>BTC</t>
        </is>
      </c>
    </row>
    <row r="7" ht="38" customHeight="1">
      <c r="A7" s="22" t="inlineStr">
        <is>
          <t>Tolerância técnica de quantidade</t>
        </is>
      </c>
      <c r="B7" s="30" t="n">
        <v>1e-08</v>
      </c>
      <c r="C7" s="24" t="inlineStr">
        <is>
          <t>unidades</t>
        </is>
      </c>
      <c r="D7" s="22" t="inlineStr">
        <is>
          <t>Utilizada apenas para evitar alertas causados por diferenças de arredondamento. Não é uma regra fiscal.</t>
        </is>
      </c>
      <c r="F7" s="25" t="inlineStr">
        <is>
          <t>Alienação</t>
        </is>
      </c>
      <c r="H7" s="25" t="inlineStr">
        <is>
          <t>Realização/alienação</t>
        </is>
      </c>
      <c r="J7" s="25" t="inlineStr">
        <is>
          <t>ETH</t>
        </is>
      </c>
    </row>
    <row r="8" ht="38" customHeight="1">
      <c r="A8" s="22" t="inlineStr">
        <is>
          <t>Critério de ligação no ficheiro</t>
        </is>
      </c>
      <c r="B8" s="25" t="inlineStr">
        <is>
          <t>Lote identificado manual</t>
        </is>
      </c>
      <c r="C8" s="24" t="inlineStr">
        <is>
          <t>texto</t>
        </is>
      </c>
      <c r="D8" s="22" t="inlineStr">
        <is>
          <t>Cada realização é associada manualmente pelo utilizador a um ID de aquisição. Não representa uma conclusão sobre o critério fiscal aplicável.</t>
        </is>
      </c>
      <c r="F8" s="25" t="inlineStr">
        <is>
          <t>Permuta</t>
        </is>
      </c>
      <c r="H8" s="25" t="inlineStr">
        <is>
          <t>Sem apuramento</t>
        </is>
      </c>
      <c r="J8" s="25" t="inlineStr">
        <is>
          <t>SOL</t>
        </is>
      </c>
    </row>
    <row r="9" ht="38" customHeight="1">
      <c r="A9" s="22" t="inlineStr">
        <is>
          <t>Fonte ou nota de validação</t>
        </is>
      </c>
      <c r="B9" s="12" t="inlineStr"/>
      <c r="C9" s="24" t="inlineStr">
        <is>
          <t>texto/URL</t>
        </is>
      </c>
      <c r="D9" s="22" t="inlineStr">
        <is>
          <t>Registe a fonte consultada, a data de verificação ou uma nota interna. Não é fornecida qualquer fonte oficial pré-preenchida.</t>
        </is>
      </c>
      <c r="F9" s="25" t="inlineStr">
        <is>
          <t>Transferência</t>
        </is>
      </c>
      <c r="H9" s="25" t="inlineStr">
        <is>
          <t>A confirmar</t>
        </is>
      </c>
      <c r="J9" s="25" t="inlineStr">
        <is>
          <t>ADA</t>
        </is>
      </c>
    </row>
    <row r="10">
      <c r="F10" s="25" t="inlineStr">
        <is>
          <t>Receção</t>
        </is>
      </c>
      <c r="J10" s="25" t="inlineStr">
        <is>
          <t>USDC</t>
        </is>
      </c>
    </row>
    <row r="11">
      <c r="F11" s="25" t="inlineStr">
        <is>
          <t>Envio</t>
        </is>
      </c>
      <c r="J11" s="25" t="inlineStr">
        <is>
          <t>USDT</t>
        </is>
      </c>
    </row>
    <row r="12">
      <c r="F12" s="25" t="inlineStr">
        <is>
          <t>Outro</t>
        </is>
      </c>
      <c r="J12" s="25" t="inlineStr">
        <is>
          <t>XRP</t>
        </is>
      </c>
    </row>
    <row r="13">
      <c r="J13" s="25" t="inlineStr">
        <is>
          <t>DOT</t>
        </is>
      </c>
    </row>
    <row r="14">
      <c r="J14" s="25" t="inlineStr">
        <is>
          <t>AVAX</t>
        </is>
      </c>
    </row>
    <row r="15">
      <c r="J15" s="25" t="inlineStr">
        <is>
          <t>Outro (indicar)</t>
        </is>
      </c>
    </row>
  </sheetData>
  <mergeCells count="1">
    <mergeCell ref="A1:M1"/>
  </mergeCells>
  <dataValidations count="2">
    <dataValidation sqref="B5" showErrorMessage="1" showInputMessage="1" allowBlank="0" type="whole" operator="between">
      <formula1>2000</formula1>
      <formula2>2100</formula2>
    </dataValidation>
    <dataValidation sqref="B7" showErrorMessage="1" showInputMessage="1" allowBlank="0" type="decimal" operator="greaterThanOrEqual">
      <formula1>0</formula1>
    </dataValidation>
  </dataValidation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5" customHeight="1">
      <c r="A1" s="1" t="inlineStr">
        <is>
          <t>Instruções de utilização e limites do mapa</t>
        </is>
      </c>
    </row>
    <row r="3" ht="58" customHeight="1">
      <c r="A3" s="2" t="inlineStr">
        <is>
          <t>Este ficheiro organiza operações com criptoativos e calcula diferenças brutas a partir de ligações manuais entre realizações/alienações e lotes de aquisição. É um mapa de suporte documental em euros e não substitui a confirmação do enquadramento fiscal, contabilístico ou declarativo aplicável.</t>
        </is>
      </c>
      <c r="B3" s="3" t="n"/>
      <c r="C3" s="3" t="n"/>
      <c r="D3" s="3" t="n"/>
      <c r="E3" s="3" t="n"/>
      <c r="F3" s="3" t="n"/>
      <c r="G3" s="3" t="n"/>
      <c r="H3" s="3" t="n"/>
    </row>
    <row r="6" ht="36" customHeight="1">
      <c r="A6" s="2" t="inlineStr">
        <is>
          <t>1. Na folha Parâmetros, confirme o ano de referência e registe, se necessário, a fonte ou nota de validação utilizada.</t>
        </is>
      </c>
      <c r="B6" s="3" t="n"/>
      <c r="C6" s="3" t="n"/>
      <c r="D6" s="3" t="n"/>
      <c r="E6" s="3" t="n"/>
      <c r="F6" s="3" t="n"/>
      <c r="G6" s="3" t="n"/>
      <c r="H6" s="3" t="n"/>
    </row>
    <row r="7" ht="36" customHeight="1">
      <c r="A7" s="2" t="inlineStr">
        <is>
          <t>2. Todos os montantes devem ser introduzidos em euros. O ficheiro não converte moedas nem calcula taxas de câmbio.</t>
        </is>
      </c>
      <c r="B7" s="3" t="n"/>
      <c r="C7" s="3" t="n"/>
      <c r="D7" s="3" t="n"/>
      <c r="E7" s="3" t="n"/>
      <c r="F7" s="3" t="n"/>
      <c r="G7" s="3" t="n"/>
      <c r="H7" s="3" t="n"/>
    </row>
    <row r="8" ht="36" customHeight="1">
      <c r="A8" s="2" t="inlineStr">
        <is>
          <t>3. Registe uma operação por linha na folha Operações e conserve os documentos, identificadores de ordem, extratos e referências que suportam o registo.</t>
        </is>
      </c>
      <c r="B8" s="3" t="n"/>
      <c r="C8" s="3" t="n"/>
      <c r="D8" s="3" t="n"/>
      <c r="E8" s="3" t="n"/>
      <c r="F8" s="3" t="n"/>
      <c r="G8" s="3" t="n"/>
      <c r="H8" s="3" t="n"/>
    </row>
    <row r="10" ht="36" customHeight="1">
      <c r="A10" s="2" t="inlineStr">
        <is>
          <t>4. Preencha apenas as células amarelas. As células cinzentas contêm fórmulas protegidas.</t>
        </is>
      </c>
      <c r="B10" s="3" t="n"/>
      <c r="C10" s="3" t="n"/>
      <c r="D10" s="3" t="n"/>
      <c r="E10" s="3" t="n"/>
      <c r="F10" s="3" t="n"/>
      <c r="G10" s="3" t="n"/>
      <c r="H10" s="3" t="n"/>
    </row>
    <row r="11" ht="36" customHeight="1">
      <c r="A11" s="2" t="inlineStr">
        <is>
          <t>5. O campo Tipo de operação descreve o facto registado. O campo Papel no mapa controla apenas o cálculo interno e não constitui uma qualificação fiscal.</t>
        </is>
      </c>
      <c r="B11" s="3" t="n"/>
      <c r="C11" s="3" t="n"/>
      <c r="D11" s="3" t="n"/>
      <c r="E11" s="3" t="n"/>
      <c r="F11" s="3" t="n"/>
      <c r="G11" s="3" t="n"/>
      <c r="H11" s="3" t="n"/>
    </row>
    <row r="12" ht="36" customHeight="1">
      <c r="A12" s="2" t="inlineStr">
        <is>
          <t>6. Para uma realização/alienação, indique o ID da aquisição associado. Se uma operação utilizar mais do que um lote, divida-a em várias linhas, uma por cada lote associado.</t>
        </is>
      </c>
      <c r="B12" s="3" t="n"/>
      <c r="C12" s="3" t="n"/>
      <c r="D12" s="3" t="n"/>
      <c r="E12" s="3" t="n"/>
      <c r="F12" s="3" t="n"/>
      <c r="G12" s="3" t="n"/>
      <c r="H12" s="3" t="n"/>
    </row>
    <row r="13" ht="36" customHeight="1">
      <c r="A13" s="2" t="inlineStr">
        <is>
          <t>7. Não utilize a mesma quantidade de um lote mais do que uma vez. A coluna Quantidade disponível e a coluna Estado de controlo assinalam excessos técnicos.</t>
        </is>
      </c>
      <c r="B13" s="3" t="n"/>
      <c r="C13" s="3" t="n"/>
      <c r="D13" s="3" t="n"/>
      <c r="E13" s="3" t="n"/>
      <c r="F13" s="3" t="n"/>
      <c r="G13" s="3" t="n"/>
      <c r="H13" s="3" t="n"/>
    </row>
    <row r="14" ht="36" customHeight="1">
      <c r="A14" s="2" t="inlineStr">
        <is>
          <t>8. Para transferências, permutas, receções, envios ou outras operações cujo enquadramento não esteja confirmado, utilize A confirmar e reveja o registo antes de o considerar no mapa.</t>
        </is>
      </c>
      <c r="B14" s="3" t="n"/>
      <c r="C14" s="3" t="n"/>
      <c r="D14" s="3" t="n"/>
      <c r="E14" s="3" t="n"/>
      <c r="F14" s="3" t="n"/>
      <c r="G14" s="3" t="n"/>
      <c r="H14" s="3" t="n"/>
    </row>
    <row r="16" ht="58" customHeight="1">
      <c r="A16" s="2" t="inlineStr">
        <is>
          <t>O Painel apresenta totais de realizações marcadas pelo utilizador, custo atribuído e diferença bruta. Estes valores não correspondem automaticamente a mais-valias tributáveis, menos-valias dedutíveis, imposto a pagar ou campos de declaração.</t>
        </is>
      </c>
      <c r="B16" s="3" t="n"/>
      <c r="C16" s="3" t="n"/>
      <c r="D16" s="3" t="n"/>
      <c r="E16" s="3" t="n"/>
      <c r="F16" s="3" t="n"/>
      <c r="G16" s="3" t="n"/>
      <c r="H16" s="3" t="n"/>
    </row>
    <row r="19" ht="36" customHeight="1">
      <c r="A19" s="2" t="inlineStr">
        <is>
          <t>9. Antes de utilizar o mapa, confirme que o Painel não apresenta alertas operacionais e que a coluna Estado de controlo apresenta OK nos registos que pretende considerar.</t>
        </is>
      </c>
      <c r="B19" s="3" t="n"/>
      <c r="C19" s="3" t="n"/>
      <c r="D19" s="3" t="n"/>
      <c r="E19" s="3" t="n"/>
      <c r="F19" s="3" t="n"/>
      <c r="G19" s="3" t="n"/>
      <c r="H19" s="3" t="n"/>
    </row>
    <row r="20" ht="36" customHeight="1">
      <c r="A20" s="2" t="inlineStr">
        <is>
          <t>10. Os avisos REVER exigem confirmação do utilizador. Os avisos ERRO indicam inconsistências técnicas, como IDs duplicados, lotes inexistentes ou quantidades superiores às disponíveis.</t>
        </is>
      </c>
      <c r="B20" s="3" t="n"/>
      <c r="C20" s="3" t="n"/>
      <c r="D20" s="3" t="n"/>
      <c r="E20" s="3" t="n"/>
      <c r="F20" s="3" t="n"/>
      <c r="G20" s="3" t="n"/>
      <c r="H20" s="3" t="n"/>
    </row>
    <row r="22" ht="58" customHeight="1">
      <c r="A22" s="2" t="inlineStr">
        <is>
          <t>O ficheiro não contém taxas, limites, prazos, conclusões legais, instruções de preenchimento declarativo nem ligações oficiais pré-configuradas. Confirme o enquadramento em vigor e a documentação necessária no momento relevante. A palavra-passe de referência para proteção de fórmulas e estrutura é MapaCripto; esta proteção evita alterações acidentais e não constitui uma medida de segurança de dados.</t>
        </is>
      </c>
      <c r="B22" s="3" t="n"/>
      <c r="C22" s="3" t="n"/>
      <c r="D22" s="3" t="n"/>
      <c r="E22" s="3" t="n"/>
      <c r="F22" s="3" t="n"/>
      <c r="G22" s="3" t="n"/>
      <c r="H22" s="3" t="n"/>
    </row>
    <row r="26" ht="58" customHeight="1">
      <c r="A26" s="2" t="inlineStr">
        <is>
          <t>A folha Operações está preparada para 100 registos, entre as linhas 9 e 108. Antes de ultrapassar esse limite, amplie a tabela, copie as fórmulas, as validações e a formatação condicional de uma linha operacional existente. Não introduza operações nas linhas de controlo final.</t>
        </is>
      </c>
      <c r="B26" s="3" t="n"/>
      <c r="C26" s="3" t="n"/>
      <c r="D26" s="3" t="n"/>
      <c r="E26" s="3" t="n"/>
      <c r="F26" s="3" t="n"/>
      <c r="G26" s="3" t="n"/>
      <c r="H26" s="3" t="n"/>
    </row>
    <row r="29" ht="58" customHeight="1">
      <c r="A29" s="2" t="inlineStr">
        <is>
          <t>Os nove registos iniciais da folha Operações são apenas exemplos ilustrativos de utilização. Devem ser substituídos, revistos ou eliminados antes da utilização com dados próprios.</t>
        </is>
      </c>
      <c r="B29" s="3" t="n"/>
      <c r="C29" s="3" t="n"/>
      <c r="D29" s="3" t="n"/>
      <c r="E29" s="3" t="n"/>
      <c r="F29" s="3" t="n"/>
      <c r="G29" s="3" t="n"/>
      <c r="H29" s="3" t="n"/>
    </row>
  </sheetData>
  <mergeCells count="1">
    <mergeCell ref="A1:H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Portugal em Excel</dc:creator>
  <dc:title xmlns:dc="http://purl.org/dc/elements/1.1/">Mais-valias de criptoativos — mapa de suporte IRS</dc:title>
  <dcterms:created xmlns:dcterms="http://purl.org/dc/terms/" xmlns:xsi="http://www.w3.org/2001/XMLSchema-instance" xsi:type="dcterms:W3CDTF">2026-09-02T10:30:44Z</dcterms:created>
  <dcterms:modified xmlns:dcterms="http://purl.org/dc/terms/" xmlns:xsi="http://www.w3.org/2001/XMLSchema-instance" xsi:type="dcterms:W3CDTF">2026-09-02T10:30:44Z</dcterms:modified>
</cp:coreProperties>
</file>