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Mapeamento" sheetId="2" state="visible" r:id="rId2"/>
    <sheet xmlns:r="http://schemas.openxmlformats.org/officeDocument/2006/relationships" name="Mapa de anomalias" sheetId="3" state="visible" r:id="rId3"/>
    <sheet xmlns:r="http://schemas.openxmlformats.org/officeDocument/2006/relationships" name="Instruções" sheetId="4" state="visible" r:id="rId4"/>
  </sheets>
  <definedNames>
    <definedName name="_xlnm._FilterDatabase" localSheetId="1" hidden="1">'Mapeamento'!$A$6:$L$106</definedName>
    <definedName name="_xlnm._FilterDatabase" localSheetId="2" hidden="1">'Mapa de anomalias'!$A$6:$AB$106</definedName>
  </definedNames>
  <calcPr calcId="124519" calcMode="auto" fullCalcOnLoad="1" forceFullCalc="1"/>
</workbook>
</file>

<file path=xl/styles.xml><?xml version="1.0" encoding="utf-8"?>
<styleSheet xmlns="http://schemas.openxmlformats.org/spreadsheetml/2006/main">
  <numFmts count="2">
    <numFmt numFmtId="164" formatCode="d/m/Y"/>
    <numFmt numFmtId="165" formatCode="#,##0.00 [$€-pt-PT]"/>
  </numFmts>
  <fonts count="7">
    <font>
      <name val="Calibri"/>
      <family val="2"/>
      <color theme="1"/>
      <sz val="11"/>
      <scheme val="minor"/>
    </font>
    <font>
      <name val="Calibri"/>
      <b val="1"/>
      <color rgb="00FFFFFF"/>
      <sz val="15"/>
    </font>
    <font>
      <name val="Calibri"/>
      <i val="1"/>
      <color rgb="0043515C"/>
      <sz val="10"/>
    </font>
    <font>
      <name val="Calibri"/>
      <b val="1"/>
      <color rgb="00FFFFFF"/>
      <sz val="11"/>
    </font>
    <font>
      <name val="Calibri"/>
      <b val="1"/>
      <color rgb="001F2933"/>
      <sz val="10"/>
    </font>
    <font>
      <name val="Calibri"/>
      <color rgb="001F2933"/>
      <sz val="10"/>
    </font>
    <font>
      <name val="Calibri"/>
      <b val="1"/>
      <color rgb="000563C1"/>
      <sz val="10"/>
      <u val="single"/>
    </font>
  </fonts>
  <fills count="8">
    <fill>
      <patternFill/>
    </fill>
    <fill>
      <patternFill patternType="gray125"/>
    </fill>
    <fill>
      <patternFill patternType="solid">
        <fgColor rgb="000B4F6C"/>
      </patternFill>
    </fill>
    <fill>
      <patternFill patternType="solid">
        <fgColor rgb="00146B4A"/>
      </patternFill>
    </fill>
    <fill>
      <patternFill patternType="solid">
        <fgColor rgb="00F5F0E6"/>
      </patternFill>
    </fill>
    <fill>
      <patternFill patternType="solid">
        <fgColor rgb="00FFF3D6"/>
      </patternFill>
    </fill>
    <fill>
      <patternFill patternType="solid">
        <fgColor rgb="00F2F4F5"/>
      </patternFill>
    </fill>
    <fill>
      <patternFill patternType="solid">
        <fgColor rgb="00FFFFFF"/>
      </patternFill>
    </fill>
  </fills>
  <borders count="6">
    <border>
      <left/>
      <right/>
      <top/>
      <bottom/>
      <diagonal/>
    </border>
    <border>
      <left style="thin">
        <color rgb="00CBD5D8"/>
      </left>
      <right style="thin">
        <color rgb="00CBD5D8"/>
      </right>
      <top style="thin">
        <color rgb="00CBD5D8"/>
      </top>
      <bottom style="thin">
        <color rgb="00CBD5D8"/>
      </bottom>
    </border>
    <border>
      <left/>
      <right/>
      <top style="thin">
        <color rgb="00CBD5D8"/>
      </top>
      <bottom/>
      <diagonal/>
    </border>
    <border>
      <left/>
      <right style="thin">
        <color rgb="00CBD5D8"/>
      </right>
      <top style="thin">
        <color rgb="00CBD5D8"/>
      </top>
      <bottom/>
      <diagonal/>
    </border>
    <border>
      <left/>
      <right/>
      <top style="thin">
        <color rgb="00CBD5D8"/>
      </top>
      <bottom style="thin">
        <color rgb="00CBD5D8"/>
      </bottom>
      <diagonal/>
    </border>
    <border>
      <left/>
      <right style="thin">
        <color rgb="00CBD5D8"/>
      </right>
      <top style="thin">
        <color rgb="00CBD5D8"/>
      </top>
      <bottom style="thin">
        <color rgb="00CBD5D8"/>
      </bottom>
      <diagonal/>
    </border>
  </borders>
  <cellStyleXfs count="1">
    <xf numFmtId="0" fontId="0" fillId="0" borderId="0"/>
  </cellStyleXfs>
  <cellXfs count="32">
    <xf numFmtId="0" fontId="0" fillId="0" borderId="0" pivotButton="0" quotePrefix="0" xfId="0"/>
    <xf numFmtId="0" fontId="1" fillId="2" borderId="1" applyAlignment="1" pivotButton="0" quotePrefix="0" xfId="0">
      <alignment horizontal="center" vertical="center" wrapText="1"/>
    </xf>
    <xf numFmtId="0" fontId="2" fillId="0" borderId="0" applyAlignment="1" pivotButton="0" quotePrefix="0" xfId="0">
      <alignment horizontal="left" vertical="center" wrapText="1"/>
    </xf>
    <xf numFmtId="0" fontId="3" fillId="3"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5" borderId="1" applyAlignment="1" applyProtection="1" pivotButton="0" quotePrefix="0" xfId="0">
      <alignment horizontal="left" vertical="center" wrapText="1"/>
      <protection locked="0" hidden="0"/>
    </xf>
    <xf numFmtId="0" fontId="4" fillId="6" borderId="1" applyAlignment="1" pivotButton="0" quotePrefix="0" xfId="0">
      <alignment horizontal="center" vertical="center" wrapText="1"/>
    </xf>
    <xf numFmtId="164" fontId="5" fillId="5" borderId="1" applyAlignment="1" applyProtection="1" pivotButton="0" quotePrefix="0" xfId="0">
      <alignment horizontal="left" vertical="center" wrapText="1"/>
      <protection locked="0" hidden="0"/>
    </xf>
    <xf numFmtId="165" fontId="4" fillId="6" borderId="1" applyAlignment="1" pivotButton="0" quotePrefix="0" xfId="0">
      <alignment horizontal="center" vertical="center" wrapText="1"/>
    </xf>
    <xf numFmtId="165" fontId="5" fillId="5" borderId="1" applyAlignment="1" applyProtection="1" pivotButton="0" quotePrefix="0" xfId="0">
      <alignment horizontal="left" vertical="center" wrapText="1"/>
      <protection locked="0" hidden="0"/>
    </xf>
    <xf numFmtId="0" fontId="6" fillId="0" borderId="0" applyAlignment="1" pivotButton="0" quotePrefix="0" xfId="0">
      <alignment horizontal="left" vertical="center" wrapText="1"/>
    </xf>
    <xf numFmtId="0" fontId="3" fillId="2" borderId="1" applyAlignment="1" pivotButton="0" quotePrefix="0" xfId="0">
      <alignment horizontal="center" vertical="center" wrapText="1"/>
    </xf>
    <xf numFmtId="0" fontId="5" fillId="4" borderId="1" applyAlignment="1" pivotButton="0" quotePrefix="0" xfId="0">
      <alignment horizontal="center" vertical="center" wrapText="1"/>
    </xf>
    <xf numFmtId="0" fontId="5" fillId="6" borderId="1" applyAlignment="1" pivotButton="0" quotePrefix="0" xfId="0">
      <alignment horizontal="center" vertical="center" wrapText="1"/>
    </xf>
    <xf numFmtId="165" fontId="5" fillId="6" borderId="1" applyAlignment="1" pivotButton="0" quotePrefix="0" xfId="0">
      <alignment horizontal="center" vertical="center" wrapText="1"/>
    </xf>
    <xf numFmtId="0" fontId="2" fillId="0" borderId="0" applyAlignment="1" pivotButton="0" quotePrefix="0" xfId="0">
      <alignment horizontal="left" vertical="top" wrapText="1"/>
    </xf>
    <xf numFmtId="0" fontId="4" fillId="5" borderId="1" applyAlignment="1" pivotButton="0" quotePrefix="0" xfId="0">
      <alignment horizontal="left" vertical="center" wrapText="1"/>
    </xf>
    <xf numFmtId="0" fontId="5" fillId="5" borderId="1" applyAlignment="1" applyProtection="1" pivotButton="0" quotePrefix="0" xfId="0">
      <alignment horizontal="left" vertical="top" wrapText="1"/>
      <protection locked="0" hidden="0"/>
    </xf>
    <xf numFmtId="1" fontId="5" fillId="6" borderId="1" applyAlignment="1" pivotButton="0" quotePrefix="0" xfId="0">
      <alignment horizontal="center" vertical="center" wrapText="1"/>
    </xf>
    <xf numFmtId="1" fontId="5" fillId="5" borderId="1" applyAlignment="1" applyProtection="1" pivotButton="0" quotePrefix="0" xfId="0">
      <alignment horizontal="left" vertical="center" wrapText="1"/>
      <protection locked="0" hidden="0"/>
    </xf>
    <xf numFmtId="0" fontId="5" fillId="6" borderId="1" applyAlignment="1" pivotButton="0" quotePrefix="0" xfId="0">
      <alignment horizontal="left" vertical="top" wrapText="1"/>
    </xf>
    <xf numFmtId="0" fontId="3" fillId="3" borderId="1" applyAlignment="1" pivotButton="0" quotePrefix="0" xfId="0">
      <alignment horizontal="left" vertical="center" wrapText="1"/>
    </xf>
    <xf numFmtId="0" fontId="0" fillId="3" borderId="1" pivotButton="0" quotePrefix="0" xfId="0"/>
    <xf numFmtId="0" fontId="5" fillId="0" borderId="1" applyAlignment="1" pivotButton="0" quotePrefix="0" xfId="0">
      <alignment horizontal="left" vertical="top" wrapText="1"/>
    </xf>
    <xf numFmtId="0" fontId="0" fillId="7" borderId="1" pivotButton="0" quotePrefix="0" xfId="0"/>
    <xf numFmtId="0" fontId="6" fillId="0" borderId="1" applyAlignment="1" pivotButton="0" quotePrefix="0" xfId="0">
      <alignment horizontal="left" vertical="center" wrapText="1"/>
    </xf>
    <xf numFmtId="0" fontId="0" fillId="0" borderId="4" pivotButton="0" quotePrefix="0" xfId="0"/>
    <xf numFmtId="0" fontId="0" fillId="0" borderId="5" pivotButton="0" quotePrefix="0" xfId="0"/>
    <xf numFmtId="164" fontId="5" fillId="5" borderId="1" applyAlignment="1" applyProtection="1" pivotButton="0" quotePrefix="0" xfId="0">
      <alignment horizontal="left" vertical="center" wrapText="1"/>
      <protection locked="0" hidden="0"/>
    </xf>
    <xf numFmtId="165" fontId="4" fillId="6" borderId="1" applyAlignment="1" pivotButton="0" quotePrefix="0" xfId="0">
      <alignment horizontal="center" vertical="center" wrapText="1"/>
    </xf>
    <xf numFmtId="165" fontId="5" fillId="5" borderId="1" applyAlignment="1" applyProtection="1" pivotButton="0" quotePrefix="0" xfId="0">
      <alignment horizontal="left" vertical="center" wrapText="1"/>
      <protection locked="0" hidden="0"/>
    </xf>
    <xf numFmtId="165" fontId="5" fillId="6" borderId="1" applyAlignment="1" pivotButton="0" quotePrefix="0" xfId="0">
      <alignment horizontal="center" vertical="center" wrapText="1"/>
    </xf>
  </cellXfs>
  <cellStyles count="1">
    <cellStyle name="Normal" xfId="0" builtinId="0" hidden="0"/>
  </cellStyles>
  <dxfs count="5">
    <dxf>
      <font>
        <name val="Calibri"/>
        <b val="1"/>
        <color rgb="00146B4A"/>
        <sz val="10"/>
      </font>
      <fill>
        <patternFill patternType="solid">
          <fgColor rgb="00DCEFE4"/>
        </patternFill>
      </fill>
    </dxf>
    <dxf>
      <font>
        <name val="Calibri"/>
        <b val="1"/>
        <color rgb="00C75B39"/>
        <sz val="10"/>
      </font>
      <fill>
        <patternFill patternType="solid">
          <fgColor rgb="00F8D7CF"/>
        </patternFill>
      </fill>
    </dxf>
    <dxf>
      <font>
        <name val="Calibri"/>
        <b val="1"/>
        <color rgb="001F2933"/>
        <sz val="10"/>
      </font>
      <fill>
        <patternFill patternType="solid">
          <fgColor rgb="00FFF3D6"/>
        </patternFill>
      </fill>
    </dxf>
    <dxf>
      <font>
        <name val="Calibri"/>
        <b val="1"/>
        <color rgb="001F2933"/>
        <sz val="10"/>
      </font>
      <fill>
        <patternFill patternType="solid">
          <fgColor rgb="00DDEBF7"/>
        </patternFill>
      </fill>
    </dxf>
    <dxf>
      <font>
        <name val="Calibri"/>
        <color rgb="001F2933"/>
        <sz val="10"/>
      </font>
      <fill>
        <patternFill patternType="solid">
          <fgColor rgb="00F2F4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Estado das linhas analisadas</a:t>
            </a:r>
          </a:p>
        </rich>
      </tx>
    </title>
    <plotArea>
      <pieChart>
        <varyColors val="1"/>
        <ser>
          <idx val="0"/>
          <order val="0"/>
          <tx>
            <strRef>
              <f>'Painel'!H23</f>
            </strRef>
          </tx>
          <spPr>
            <a:ln xmlns:a="http://schemas.openxmlformats.org/drawingml/2006/main">
              <a:solidFill>
                <a:srgbClr val="FFFFFF"/>
              </a:solidFill>
              <a:prstDash val="solid"/>
            </a:ln>
          </spPr>
          <cat>
            <numRef>
              <f>'Painel'!$G$24:$G$25</f>
            </numRef>
          </cat>
          <val>
            <numRef>
              <f>'Painel'!$H$24:$H$25</f>
            </numRef>
          </val>
        </ser>
        <firstSliceAng val="0"/>
      </pie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Débito e crédito por conta</a:t>
            </a:r>
          </a:p>
        </rich>
      </tx>
    </title>
    <plotArea>
      <barChart>
        <barDir val="col"/>
        <grouping val="clustered"/>
        <ser>
          <idx val="0"/>
          <order val="0"/>
          <tx>
            <strRef>
              <f>'Painel'!B24</f>
            </strRef>
          </tx>
          <spPr>
            <a:solidFill xmlns:a="http://schemas.openxmlformats.org/drawingml/2006/main">
              <a:srgbClr val="146B4A"/>
            </a:solidFill>
            <a:ln xmlns:a="http://schemas.openxmlformats.org/drawingml/2006/main">
              <a:prstDash val="solid"/>
            </a:ln>
          </spPr>
          <cat>
            <numRef>
              <f>'Painel'!$A$25:$A$31</f>
            </numRef>
          </cat>
          <val>
            <numRef>
              <f>'Painel'!$B$25:$B$31</f>
            </numRef>
          </val>
        </ser>
        <ser>
          <idx val="1"/>
          <order val="1"/>
          <tx>
            <strRef>
              <f>'Painel'!C24</f>
            </strRef>
          </tx>
          <spPr>
            <a:solidFill xmlns:a="http://schemas.openxmlformats.org/drawingml/2006/main">
              <a:srgbClr val="0B4F6C"/>
            </a:solidFill>
            <a:ln xmlns:a="http://schemas.openxmlformats.org/drawingml/2006/main">
              <a:prstDash val="solid"/>
            </a:ln>
          </spPr>
          <cat>
            <numRef>
              <f>'Painel'!$A$25:$A$31</f>
            </numRef>
          </cat>
          <val>
            <numRef>
              <f>'Painel'!$C$25:$C$31</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Conta</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Valor (€)</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2</row>
      <rowOff>0</rowOff>
    </from>
    <ext cx="43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14</row>
      <rowOff>0</rowOff>
    </from>
    <ext cx="6480000" cy="36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Mapeamento" displayName="TblMapeamento" ref="A6:L106" headerRowCount="1">
  <autoFilter ref="A6:L106"/>
  <tableColumns count="12">
    <tableColumn id="1" name="Tipo de elemento"/>
    <tableColumn id="2" name="Chave de origem"/>
    <tableColumn id="3" name="Identificador SAF-T"/>
    <tableColumn id="4" name="Descrição / contexto"/>
    <tableColumn id="5" name="Confirmado para uso"/>
    <tableColumn id="6" name="Chave de mapeamento"/>
    <tableColumn id="7" name="Estado técnico"/>
    <tableColumn id="8" name="Observações"/>
    <tableColumn id="9" name="Débito no período"/>
    <tableColumn id="10" name="Crédito no período"/>
    <tableColumn id="11" name="Saldo no período"/>
    <tableColumn id="12" name="Movimento no período"/>
  </tableColumns>
  <tableStyleInfo name="TableStyleMedium2" showFirstColumn="0" showLastColumn="0" showRowStripes="1" showColumnStripes="0"/>
</table>
</file>

<file path=xl/tables/table2.xml><?xml version="1.0" encoding="utf-8"?>
<table xmlns="http://schemas.openxmlformats.org/spreadsheetml/2006/main" id="2" name="TblMovimentos" displayName="TblMovimentos" ref="A6:AB106" headerRowCount="1">
  <autoFilter ref="A6:AB106"/>
  <tableColumns count="28">
    <tableColumn id="1" name="N.º de registo"/>
    <tableColumn id="2" name="Data do movimento"/>
    <tableColumn id="3" name="Diário"/>
    <tableColumn id="4" name="Referência do lançamento"/>
    <tableColumn id="5" name="N.º de linha"/>
    <tableColumn id="6" name="Conta de origem"/>
    <tableColumn id="7" name="Débito"/>
    <tableColumn id="8" name="Crédito"/>
    <tableColumn id="9" name="Saldo da linha"/>
    <tableColumn id="10" name="ID cliente de origem"/>
    <tableColumn id="11" name="ID fornecedor de origem"/>
    <tableColumn id="12" name="Tipo de documento"/>
    <tableColumn id="13" name="Referência de documento"/>
    <tableColumn id="14" name="Data do documento"/>
    <tableColumn id="15" name="Conta SAF-T mapeada"/>
    <tableColumn id="16" name="Cliente SAF-T mapeado"/>
    <tableColumn id="17" name="Fornecedor SAF-T mapeado"/>
    <tableColumn id="18" name="Documento SAF-T mapeado"/>
    <tableColumn id="19" name="Chave do lançamento"/>
    <tableColumn id="20" name="Chave de linha"/>
    <tableColumn id="21" name="Campos em falta / coerência"/>
    <tableColumn id="22" name="Mapeamento em falta / a rever"/>
    <tableColumn id="23" name="Chave de linha repetida"/>
    <tableColumn id="24" name="Referência de documento repetida"/>
    <tableColumn id="25" name="Estado do lançamento"/>
    <tableColumn id="26" name="Estado de correção"/>
    <tableColumn id="27" name="Observação / ação no sistema"/>
    <tableColumn id="28" name="Estado da linh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peamento'!A1" TargetMode="External" Id="rId1"/><Relationship Type="http://schemas.openxmlformats.org/officeDocument/2006/relationships/hyperlink" Target="#'Mapa de anomalias'!A1" TargetMode="External" Id="rId2"/><Relationship Type="http://schemas.openxmlformats.org/officeDocument/2006/relationships/hyperlink" Target="#'Instru&#231;&#245;es'!A1"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hyperlink" Target="https://info.portaldasfinancas.gov.pt/pt/apoio_ao_contribuinte/Negocios/Faturacao/SAF_T_PT/SAF_T_PT_Versao_PT/Paginas/default.aspx" TargetMode="External" Id="rId1"/></Relationships>
</file>

<file path=xl/worksheets/sheet1.xml><?xml version="1.0" encoding="utf-8"?>
<worksheet xmlns="http://schemas.openxmlformats.org/spreadsheetml/2006/main">
  <sheetPr>
    <outlinePr summaryBelow="1" summaryRight="1"/>
    <pageSetUpPr fitToPage="1"/>
  </sheetPr>
  <dimension ref="A1:R101"/>
  <sheetViews>
    <sheetView showGridLines="0" workbookViewId="0">
      <pane ySplit="2" topLeftCell="A3" activePane="bottomLeft" state="frozen"/>
      <selection pane="bottomLeft" activeCell="A1" sqref="A1"/>
    </sheetView>
  </sheetViews>
  <sheetFormatPr baseColWidth="8" defaultRowHeight="15"/>
  <cols>
    <col width="31" customWidth="1" min="1" max="1"/>
    <col width="22" customWidth="1" min="2" max="2"/>
    <col width="4" customWidth="1" min="3" max="3"/>
    <col width="31" customWidth="1" min="4" max="4"/>
    <col width="20" customWidth="1" min="5" max="5"/>
    <col width="4" customWidth="1" min="6" max="6"/>
    <col width="23" customWidth="1" min="7" max="7"/>
    <col width="20" customWidth="1" min="8" max="8"/>
    <col width="4" customWidth="1" min="9" max="9"/>
    <col width="18" customWidth="1" min="10" max="10"/>
    <col width="4" customWidth="1" min="11" max="11"/>
    <col width="15" customWidth="1" min="12" max="12"/>
    <col width="4" customWidth="1" min="13" max="13"/>
    <col width="22" customWidth="1" min="14" max="14"/>
    <col width="4" customWidth="1" min="15" max="15"/>
    <col width="16" customWidth="1" min="16" max="16"/>
    <col width="4" customWidth="1" min="17" max="17"/>
    <col width="24" customWidth="1" min="18" max="18"/>
  </cols>
  <sheetData>
    <row r="1" ht="27" customHeight="1">
      <c r="A1" s="1" t="inlineStr">
        <is>
          <t>Mapa SAF-T de Contabilidade — Preparação e Reconciliação</t>
        </is>
      </c>
      <c r="B1" s="26" t="n"/>
      <c r="C1" s="26" t="n"/>
      <c r="D1" s="26" t="n"/>
      <c r="E1" s="26" t="n"/>
      <c r="F1" s="26" t="n"/>
      <c r="G1" s="26" t="n"/>
      <c r="H1" s="26" t="n"/>
      <c r="I1" s="26" t="n"/>
      <c r="J1" s="26" t="n"/>
      <c r="K1" s="26" t="n"/>
      <c r="L1" s="26" t="n"/>
      <c r="M1" s="26" t="n"/>
      <c r="N1" s="26" t="n"/>
      <c r="O1" s="26" t="n"/>
      <c r="P1" s="26" t="n"/>
      <c r="Q1" s="27" t="n"/>
    </row>
    <row r="2">
      <c r="A2" s="2" t="inlineStr">
        <is>
          <t>Ferramenta de apoio à reconciliação e correção no sistema contabilístico de origem.</t>
        </is>
      </c>
    </row>
    <row r="3">
      <c r="A3" s="3" t="inlineStr">
        <is>
          <t>Dados da extração e controlo</t>
        </is>
      </c>
      <c r="B3" s="3" t="n"/>
      <c r="D3" s="3" t="inlineStr">
        <is>
          <t>Indicadores de controlo</t>
        </is>
      </c>
      <c r="E3" s="3" t="n"/>
      <c r="G3" s="3" t="inlineStr">
        <is>
          <t>Conta selecionada</t>
        </is>
      </c>
      <c r="H3" s="3" t="n"/>
    </row>
    <row r="4">
      <c r="A4" s="4" t="inlineStr">
        <is>
          <t>Versão SAF-T declarada</t>
        </is>
      </c>
      <c r="B4" s="5" t="inlineStr">
        <is>
          <t>A confirmar na fonte oficial</t>
        </is>
      </c>
      <c r="D4" s="4" t="inlineStr">
        <is>
          <t>Linhas introduzidas</t>
        </is>
      </c>
      <c r="E4" s="6">
        <f>COUNT('Mapa de anomalias'!$A$7:$A$106)</f>
        <v/>
      </c>
      <c r="G4" s="4" t="inlineStr">
        <is>
          <t>Conta</t>
        </is>
      </c>
      <c r="H4" s="6">
        <f>'Painel'!$B$9</f>
        <v/>
      </c>
    </row>
    <row r="5">
      <c r="A5" s="4" t="inlineStr">
        <is>
          <t>Data de início da extração</t>
        </is>
      </c>
      <c r="B5" s="28" t="n">
        <v>46235</v>
      </c>
      <c r="D5" s="4" t="inlineStr">
        <is>
          <t>Anomalias identificadas</t>
        </is>
      </c>
      <c r="E5" s="6">
        <f>COUNTIF('Mapa de anomalias'!$AB$7:$AB$106,"Anomalia")</f>
        <v/>
      </c>
      <c r="G5" s="4" t="inlineStr">
        <is>
          <t>Débito no período</t>
        </is>
      </c>
      <c r="H5" s="29">
        <f>IF(H4="","",IFERROR(SUMIFS('Mapa de anomalias'!$G$7:$G$106,'Mapa de anomalias'!$F$7:$F$106,H4),0))</f>
        <v/>
      </c>
    </row>
    <row r="6">
      <c r="A6" s="4" t="inlineStr">
        <is>
          <t>Data de fim da extração</t>
        </is>
      </c>
      <c r="B6" s="28" t="n">
        <v>46265</v>
      </c>
      <c r="D6" s="4" t="inlineStr">
        <is>
          <t>Mapeamentos a rever</t>
        </is>
      </c>
      <c r="E6" s="6">
        <f>COUNTIF('Mapeamento'!$G$7:$G$106,"A rever")+COUNTIF('Mapeamento'!$G$7:$G$106,"Duplicado")</f>
        <v/>
      </c>
      <c r="G6" s="4" t="inlineStr">
        <is>
          <t>Crédito no período</t>
        </is>
      </c>
      <c r="H6" s="29">
        <f>IF(H4="","",IFERROR(SUMIFS('Mapa de anomalias'!$H$7:$H$106,'Mapa de anomalias'!$F$7:$F$106,H4),0))</f>
        <v/>
      </c>
    </row>
    <row r="7">
      <c r="A7" s="4" t="inlineStr">
        <is>
          <t>Identificador da entidade</t>
        </is>
      </c>
      <c r="B7" s="5" t="inlineStr">
        <is>
          <t>Entidade de demonstração</t>
        </is>
      </c>
      <c r="D7" s="4" t="inlineStr">
        <is>
          <t>Total de débitos</t>
        </is>
      </c>
      <c r="E7" s="29">
        <f>SUM('Mapa de anomalias'!$G$7:$G$106)</f>
        <v/>
      </c>
      <c r="G7" s="4" t="inlineStr">
        <is>
          <t>Saldo no período</t>
        </is>
      </c>
      <c r="H7" s="29">
        <f>IF(H4="","",IFERROR(H5-H6,0))</f>
        <v/>
      </c>
    </row>
    <row r="8">
      <c r="A8" s="4" t="inlineStr">
        <is>
          <t>Tolerância de equilíbrio (€)</t>
        </is>
      </c>
      <c r="B8" s="30" t="n">
        <v>0</v>
      </c>
      <c r="D8" s="4" t="inlineStr">
        <is>
          <t>Total de créditos</t>
        </is>
      </c>
      <c r="E8" s="29">
        <f>SUM('Mapa de anomalias'!$H$7:$H$106)</f>
        <v/>
      </c>
    </row>
    <row r="9">
      <c r="A9" s="4" t="inlineStr">
        <is>
          <t>Conta analisada</t>
        </is>
      </c>
      <c r="B9" s="5" t="inlineStr">
        <is>
          <t>211100</t>
        </is>
      </c>
      <c r="D9" s="4" t="inlineStr">
        <is>
          <t>Diferença global</t>
        </is>
      </c>
      <c r="E9" s="29">
        <f>IFERROR(E7-E8,0)</f>
        <v/>
      </c>
    </row>
    <row r="10">
      <c r="D10" s="4" t="inlineStr">
        <is>
          <t>Linhas em lançamentos desequilibrados</t>
        </is>
      </c>
      <c r="E10" s="6">
        <f>COUNTIF('Mapa de anomalias'!$Y$7:$Y$106,"Desequilibrado")</f>
        <v/>
      </c>
    </row>
    <row r="11">
      <c r="A11" s="3" t="inlineStr">
        <is>
          <t>Controlos configuráveis pelo utilizador</t>
        </is>
      </c>
      <c r="B11" s="3" t="n"/>
      <c r="D11" s="4" t="inlineStr">
        <is>
          <t>Controlo final</t>
        </is>
      </c>
      <c r="E11" s="6">
        <f>IF(E4=0,"Sem registos",IF(AND(E9&lt;='Painel'!$B$8,E9&gt;=-'Painel'!$B$8,E5=0,E6=0,E10=0),"Controlo interno concluído","Rever anomalias e mapeamentos"))</f>
        <v/>
      </c>
    </row>
    <row r="12">
      <c r="A12" s="4" t="inlineStr">
        <is>
          <t>Controlar data do movimento</t>
        </is>
      </c>
      <c r="B12" s="5" t="inlineStr">
        <is>
          <t>Sim</t>
        </is>
      </c>
    </row>
    <row r="13">
      <c r="A13" s="4" t="inlineStr">
        <is>
          <t>Controlar referência do lançamento</t>
        </is>
      </c>
      <c r="B13" s="5" t="inlineStr">
        <is>
          <t>Sim</t>
        </is>
      </c>
    </row>
    <row r="14">
      <c r="A14" s="4" t="inlineStr">
        <is>
          <t>Controlar número de linha</t>
        </is>
      </c>
      <c r="B14" s="5" t="inlineStr">
        <is>
          <t>Sim</t>
        </is>
      </c>
    </row>
    <row r="15">
      <c r="A15" s="4" t="inlineStr">
        <is>
          <t>Controlar conta de origem</t>
        </is>
      </c>
      <c r="B15" s="5" t="inlineStr">
        <is>
          <t>Sim</t>
        </is>
      </c>
    </row>
    <row r="16">
      <c r="A16" s="4" t="inlineStr">
        <is>
          <t>Controlar valor de débito/crédito</t>
        </is>
      </c>
      <c r="B16" s="5" t="inlineStr">
        <is>
          <t>Sim</t>
        </is>
      </c>
    </row>
    <row r="17">
      <c r="A17" s="4" t="inlineStr">
        <is>
          <t>Controlar par documental</t>
        </is>
      </c>
      <c r="B17" s="5" t="inlineStr">
        <is>
          <t>Sim</t>
        </is>
      </c>
    </row>
    <row r="18">
      <c r="A18" s="4" t="inlineStr">
        <is>
          <t>Controlar mapeamento confirmado</t>
        </is>
      </c>
      <c r="B18" s="5" t="inlineStr">
        <is>
          <t>Sim</t>
        </is>
      </c>
    </row>
    <row r="19"/>
    <row r="20">
      <c r="A20" s="10" t="inlineStr">
        <is>
          <t>Abrir mapeamentos</t>
        </is>
      </c>
      <c r="D20" s="10" t="inlineStr">
        <is>
          <t>Abrir mapa de anomalias</t>
        </is>
      </c>
      <c r="G20" s="10" t="inlineStr">
        <is>
          <t>Ler instruções</t>
        </is>
      </c>
    </row>
    <row r="21"/>
    <row r="22">
      <c r="A22" s="3" t="inlineStr">
        <is>
          <t>Resumo por conta — primeiras oito contas mapeadas</t>
        </is>
      </c>
      <c r="B22" s="3" t="n"/>
      <c r="C22" s="3" t="n"/>
      <c r="D22" s="3" t="n"/>
      <c r="E22" s="3" t="n"/>
      <c r="G22" s="3" t="inlineStr">
        <is>
          <t>Resumo por estado</t>
        </is>
      </c>
      <c r="H22" s="3" t="n"/>
    </row>
    <row r="23">
      <c r="G23" s="11" t="inlineStr">
        <is>
          <t>Estado</t>
        </is>
      </c>
      <c r="H23" s="11" t="inlineStr">
        <is>
          <t>N.º de linhas</t>
        </is>
      </c>
    </row>
    <row r="24">
      <c r="A24" s="11" t="inlineStr">
        <is>
          <t>Conta de origem</t>
        </is>
      </c>
      <c r="B24" s="11" t="inlineStr">
        <is>
          <t>Débito</t>
        </is>
      </c>
      <c r="C24" s="11" t="inlineStr">
        <is>
          <t>Crédito</t>
        </is>
      </c>
      <c r="D24" s="11" t="inlineStr">
        <is>
          <t>Saldo</t>
        </is>
      </c>
      <c r="E24" s="11" t="inlineStr">
        <is>
          <t>Movimento</t>
        </is>
      </c>
      <c r="G24" s="12" t="inlineStr">
        <is>
          <t>Conforme controlo</t>
        </is>
      </c>
      <c r="H24" s="6">
        <f>COUNTIF('Mapa de anomalias'!$AB$7:$AB$106,"Conforme controlo")</f>
        <v/>
      </c>
    </row>
    <row r="25">
      <c r="A25" s="13">
        <f>IFERROR(INDEX('Mapeamento'!$B$7:$B$106,MATCH(1,'Mapeamento'!$M$7:$M$106,0)),"")</f>
        <v/>
      </c>
      <c r="B25" s="31">
        <f>IF(A25="","",IFERROR(SUMIFS('Mapa de anomalias'!$G$7:$G$106,'Mapa de anomalias'!$F$7:$F$106,A25),0))</f>
        <v/>
      </c>
      <c r="C25" s="31">
        <f>IF(A25="","",IFERROR(SUMIFS('Mapa de anomalias'!$H$7:$H$106,'Mapa de anomalias'!$F$7:$F$106,A25),0))</f>
        <v/>
      </c>
      <c r="D25" s="31">
        <f>IF(A25="","",IFERROR(B25-C25,0))</f>
        <v/>
      </c>
      <c r="E25" s="13">
        <f>IF(A25="","",IF(AND(B25=0,C25=0),"Sem movimento","Com movimento"))</f>
        <v/>
      </c>
      <c r="G25" s="12" t="inlineStr">
        <is>
          <t>Anomalia</t>
        </is>
      </c>
      <c r="H25" s="6">
        <f>COUNTIF('Mapa de anomalias'!$AB$7:$AB$106,"Anomalia")</f>
        <v/>
      </c>
    </row>
    <row r="26">
      <c r="A26" s="13">
        <f>IFERROR(INDEX('Mapeamento'!$B$7:$B$106,MATCH(2,'Mapeamento'!$M$7:$M$106,0)),"")</f>
        <v/>
      </c>
      <c r="B26" s="31">
        <f>IF(A26="","",IFERROR(SUMIFS('Mapa de anomalias'!$G$7:$G$106,'Mapa de anomalias'!$F$7:$F$106,A26),0))</f>
        <v/>
      </c>
      <c r="C26" s="31">
        <f>IF(A26="","",IFERROR(SUMIFS('Mapa de anomalias'!$H$7:$H$106,'Mapa de anomalias'!$F$7:$F$106,A26),0))</f>
        <v/>
      </c>
      <c r="D26" s="31">
        <f>IF(A26="","",IFERROR(B26-C26,0))</f>
        <v/>
      </c>
      <c r="E26" s="13">
        <f>IF(A26="","",IF(AND(B26=0,C26=0),"Sem movimento","Com movimento"))</f>
        <v/>
      </c>
      <c r="H26">
        <f>""</f>
        <v/>
      </c>
    </row>
    <row r="27">
      <c r="A27" s="13">
        <f>IFERROR(INDEX('Mapeamento'!$B$7:$B$106,MATCH(3,'Mapeamento'!$M$7:$M$106,0)),"")</f>
        <v/>
      </c>
      <c r="B27" s="31">
        <f>IF(A27="","",IFERROR(SUMIFS('Mapa de anomalias'!$G$7:$G$106,'Mapa de anomalias'!$F$7:$F$106,A27),0))</f>
        <v/>
      </c>
      <c r="C27" s="31">
        <f>IF(A27="","",IFERROR(SUMIFS('Mapa de anomalias'!$H$7:$H$106,'Mapa de anomalias'!$F$7:$F$106,A27),0))</f>
        <v/>
      </c>
      <c r="D27" s="31">
        <f>IF(A27="","",IFERROR(B27-C27,0))</f>
        <v/>
      </c>
      <c r="E27" s="13">
        <f>IF(A27="","",IF(AND(B27=0,C27=0),"Sem movimento","Com movimento"))</f>
        <v/>
      </c>
      <c r="H27">
        <f>""</f>
        <v/>
      </c>
    </row>
    <row r="28">
      <c r="A28" s="13">
        <f>IFERROR(INDEX('Mapeamento'!$B$7:$B$106,MATCH(4,'Mapeamento'!$M$7:$M$106,0)),"")</f>
        <v/>
      </c>
      <c r="B28" s="31">
        <f>IF(A28="","",IFERROR(SUMIFS('Mapa de anomalias'!$G$7:$G$106,'Mapa de anomalias'!$F$7:$F$106,A28),0))</f>
        <v/>
      </c>
      <c r="C28" s="31">
        <f>IF(A28="","",IFERROR(SUMIFS('Mapa de anomalias'!$H$7:$H$106,'Mapa de anomalias'!$F$7:$F$106,A28),0))</f>
        <v/>
      </c>
      <c r="D28" s="31">
        <f>IF(A28="","",IFERROR(B28-C28,0))</f>
        <v/>
      </c>
      <c r="E28" s="13">
        <f>IF(A28="","",IF(AND(B28=0,C28=0),"Sem movimento","Com movimento"))</f>
        <v/>
      </c>
      <c r="H28">
        <f>""</f>
        <v/>
      </c>
    </row>
    <row r="29">
      <c r="A29" s="13">
        <f>IFERROR(INDEX('Mapeamento'!$B$7:$B$106,MATCH(5,'Mapeamento'!$M$7:$M$106,0)),"")</f>
        <v/>
      </c>
      <c r="B29" s="31">
        <f>IF(A29="","",IFERROR(SUMIFS('Mapa de anomalias'!$G$7:$G$106,'Mapa de anomalias'!$F$7:$F$106,A29),0))</f>
        <v/>
      </c>
      <c r="C29" s="31">
        <f>IF(A29="","",IFERROR(SUMIFS('Mapa de anomalias'!$H$7:$H$106,'Mapa de anomalias'!$F$7:$F$106,A29),0))</f>
        <v/>
      </c>
      <c r="D29" s="31">
        <f>IF(A29="","",IFERROR(B29-C29,0))</f>
        <v/>
      </c>
      <c r="E29" s="13">
        <f>IF(A29="","",IF(AND(B29=0,C29=0),"Sem movimento","Com movimento"))</f>
        <v/>
      </c>
      <c r="H29">
        <f>""</f>
        <v/>
      </c>
    </row>
    <row r="30">
      <c r="A30" s="13">
        <f>IFERROR(INDEX('Mapeamento'!$B$7:$B$106,MATCH(6,'Mapeamento'!$M$7:$M$106,0)),"")</f>
        <v/>
      </c>
      <c r="B30" s="31">
        <f>IF(A30="","",IFERROR(SUMIFS('Mapa de anomalias'!$G$7:$G$106,'Mapa de anomalias'!$F$7:$F$106,A30),0))</f>
        <v/>
      </c>
      <c r="C30" s="31">
        <f>IF(A30="","",IFERROR(SUMIFS('Mapa de anomalias'!$H$7:$H$106,'Mapa de anomalias'!$F$7:$F$106,A30),0))</f>
        <v/>
      </c>
      <c r="D30" s="31">
        <f>IF(A30="","",IFERROR(B30-C30,0))</f>
        <v/>
      </c>
      <c r="E30" s="13">
        <f>IF(A30="","",IF(AND(B30=0,C30=0),"Sem movimento","Com movimento"))</f>
        <v/>
      </c>
      <c r="H30">
        <f>""</f>
        <v/>
      </c>
    </row>
    <row r="31">
      <c r="A31" s="13">
        <f>IFERROR(INDEX('Mapeamento'!$B$7:$B$106,MATCH(7,'Mapeamento'!$M$7:$M$106,0)),"")</f>
        <v/>
      </c>
      <c r="B31" s="31">
        <f>IF(A31="","",IFERROR(SUMIFS('Mapa de anomalias'!$G$7:$G$106,'Mapa de anomalias'!$F$7:$F$106,A31),0))</f>
        <v/>
      </c>
      <c r="C31" s="31">
        <f>IF(A31="","",IFERROR(SUMIFS('Mapa de anomalias'!$H$7:$H$106,'Mapa de anomalias'!$F$7:$F$106,A31),0))</f>
        <v/>
      </c>
      <c r="D31" s="31">
        <f>IF(A31="","",IFERROR(B31-C31,0))</f>
        <v/>
      </c>
      <c r="E31" s="13">
        <f>IF(A31="","",IF(AND(B31=0,C31=0),"Sem movimento","Com movimento"))</f>
        <v/>
      </c>
      <c r="H31">
        <f>""</f>
        <v/>
      </c>
    </row>
    <row r="32">
      <c r="A32" s="13">
        <f>IFERROR(INDEX('Mapeamento'!$B$7:$B$106,MATCH(8,'Mapeamento'!$M$7:$M$106,0)),"")</f>
        <v/>
      </c>
      <c r="B32" s="31">
        <f>IF(A32="","",IFERROR(SUMIFS('Mapa de anomalias'!$G$7:$G$106,'Mapa de anomalias'!$F$7:$F$106,A32),0))</f>
        <v/>
      </c>
      <c r="C32" s="31">
        <f>IF(A32="","",IFERROR(SUMIFS('Mapa de anomalias'!$H$7:$H$106,'Mapa de anomalias'!$F$7:$F$106,A32),0))</f>
        <v/>
      </c>
      <c r="D32" s="31">
        <f>IF(A32="","",IFERROR(B32-C32,0))</f>
        <v/>
      </c>
      <c r="E32" s="13">
        <f>IF(A32="","",IF(AND(B32=0,C32=0),"Sem movimento","Com movimento"))</f>
        <v/>
      </c>
      <c r="H32">
        <f>""</f>
        <v/>
      </c>
    </row>
    <row r="33">
      <c r="A33">
        <f>""</f>
        <v/>
      </c>
      <c r="B33">
        <f>""</f>
        <v/>
      </c>
      <c r="C33">
        <f>""</f>
        <v/>
      </c>
      <c r="D33">
        <f>""</f>
        <v/>
      </c>
      <c r="E33">
        <f>""</f>
        <v/>
      </c>
      <c r="H33">
        <f>""</f>
        <v/>
      </c>
    </row>
    <row r="34">
      <c r="A34">
        <f>""</f>
        <v/>
      </c>
      <c r="B34">
        <f>""</f>
        <v/>
      </c>
      <c r="C34">
        <f>""</f>
        <v/>
      </c>
      <c r="D34">
        <f>""</f>
        <v/>
      </c>
      <c r="E34">
        <f>""</f>
        <v/>
      </c>
      <c r="H34">
        <f>""</f>
        <v/>
      </c>
    </row>
    <row r="35">
      <c r="A35">
        <f>""</f>
        <v/>
      </c>
      <c r="B35">
        <f>""</f>
        <v/>
      </c>
      <c r="C35">
        <f>""</f>
        <v/>
      </c>
      <c r="D35">
        <f>""</f>
        <v/>
      </c>
      <c r="E35">
        <f>""</f>
        <v/>
      </c>
      <c r="H35">
        <f>""</f>
        <v/>
      </c>
      <c r="J35" s="3" t="inlineStr">
        <is>
          <t>Listas de validação editáveis</t>
        </is>
      </c>
      <c r="K35" s="3" t="n"/>
      <c r="L35" s="3" t="n"/>
      <c r="M35" s="3" t="n"/>
      <c r="N35" s="3" t="n"/>
      <c r="O35" s="3" t="n"/>
      <c r="P35" s="3" t="n"/>
      <c r="Q35" s="3" t="n"/>
      <c r="R35" s="3" t="n"/>
    </row>
    <row r="36">
      <c r="A36">
        <f>""</f>
        <v/>
      </c>
      <c r="B36">
        <f>""</f>
        <v/>
      </c>
      <c r="C36">
        <f>""</f>
        <v/>
      </c>
      <c r="D36">
        <f>""</f>
        <v/>
      </c>
      <c r="E36">
        <f>""</f>
        <v/>
      </c>
      <c r="H36">
        <f>""</f>
        <v/>
      </c>
      <c r="J36" s="5" t="inlineStr">
        <is>
          <t>Conta</t>
        </is>
      </c>
      <c r="L36" s="5" t="inlineStr">
        <is>
          <t>Sim</t>
        </is>
      </c>
      <c r="N36" s="5" t="inlineStr">
        <is>
          <t>Por analisar</t>
        </is>
      </c>
      <c r="P36" s="5" t="inlineStr">
        <is>
          <t>Vendas</t>
        </is>
      </c>
      <c r="R36" s="5" t="inlineStr">
        <is>
          <t>Fatura</t>
        </is>
      </c>
    </row>
    <row r="37">
      <c r="A37">
        <f>""</f>
        <v/>
      </c>
      <c r="B37">
        <f>""</f>
        <v/>
      </c>
      <c r="C37">
        <f>""</f>
        <v/>
      </c>
      <c r="D37">
        <f>""</f>
        <v/>
      </c>
      <c r="E37">
        <f>""</f>
        <v/>
      </c>
      <c r="H37">
        <f>""</f>
        <v/>
      </c>
      <c r="J37" s="5" t="inlineStr">
        <is>
          <t>Cliente</t>
        </is>
      </c>
      <c r="L37" s="5" t="inlineStr">
        <is>
          <t>Não</t>
        </is>
      </c>
      <c r="N37" s="5" t="inlineStr">
        <is>
          <t>Corrigido no sistema</t>
        </is>
      </c>
      <c r="P37" s="5" t="inlineStr">
        <is>
          <t>Compras</t>
        </is>
      </c>
      <c r="R37" s="5" t="inlineStr">
        <is>
          <t>Fatura de fornecedor</t>
        </is>
      </c>
    </row>
    <row r="38">
      <c r="A38">
        <f>""</f>
        <v/>
      </c>
      <c r="B38">
        <f>""</f>
        <v/>
      </c>
      <c r="C38">
        <f>""</f>
        <v/>
      </c>
      <c r="D38">
        <f>""</f>
        <v/>
      </c>
      <c r="E38">
        <f>""</f>
        <v/>
      </c>
      <c r="H38">
        <f>""</f>
        <v/>
      </c>
      <c r="J38" s="5" t="inlineStr">
        <is>
          <t>Fornecedor</t>
        </is>
      </c>
      <c r="N38" s="5" t="inlineStr">
        <is>
          <t>Não aplicável</t>
        </is>
      </c>
      <c r="P38" s="5" t="inlineStr">
        <is>
          <t>Bancos</t>
        </is>
      </c>
      <c r="R38" s="5" t="inlineStr">
        <is>
          <t>Recibo</t>
        </is>
      </c>
    </row>
    <row r="39">
      <c r="A39">
        <f>""</f>
        <v/>
      </c>
      <c r="B39">
        <f>""</f>
        <v/>
      </c>
      <c r="C39">
        <f>""</f>
        <v/>
      </c>
      <c r="D39">
        <f>""</f>
        <v/>
      </c>
      <c r="E39">
        <f>""</f>
        <v/>
      </c>
      <c r="H39">
        <f>""</f>
        <v/>
      </c>
      <c r="J39" s="5" t="inlineStr">
        <is>
          <t>Documento</t>
        </is>
      </c>
      <c r="P39" s="5" t="inlineStr">
        <is>
          <t>Diversos</t>
        </is>
      </c>
      <c r="R39" s="5" t="inlineStr">
        <is>
          <t>Nota de crédito</t>
        </is>
      </c>
    </row>
    <row r="40">
      <c r="A40">
        <f>""</f>
        <v/>
      </c>
      <c r="B40">
        <f>""</f>
        <v/>
      </c>
      <c r="C40">
        <f>""</f>
        <v/>
      </c>
      <c r="D40">
        <f>""</f>
        <v/>
      </c>
      <c r="E40">
        <f>""</f>
        <v/>
      </c>
      <c r="H40">
        <f>""</f>
        <v/>
      </c>
      <c r="P40" s="5" t="inlineStr">
        <is>
          <t>Outro</t>
        </is>
      </c>
      <c r="R40" s="5" t="inlineStr">
        <is>
          <t>Nota de débito</t>
        </is>
      </c>
    </row>
    <row r="41">
      <c r="A41">
        <f>""</f>
        <v/>
      </c>
      <c r="B41">
        <f>""</f>
        <v/>
      </c>
      <c r="C41">
        <f>""</f>
        <v/>
      </c>
      <c r="D41">
        <f>""</f>
        <v/>
      </c>
      <c r="E41">
        <f>""</f>
        <v/>
      </c>
      <c r="H41">
        <f>""</f>
        <v/>
      </c>
      <c r="R41" s="5" t="inlineStr">
        <is>
          <t>Outro</t>
        </is>
      </c>
    </row>
    <row r="42">
      <c r="A42">
        <f>""</f>
        <v/>
      </c>
      <c r="B42">
        <f>""</f>
        <v/>
      </c>
      <c r="C42">
        <f>""</f>
        <v/>
      </c>
      <c r="D42">
        <f>""</f>
        <v/>
      </c>
      <c r="E42">
        <f>""</f>
        <v/>
      </c>
      <c r="H42">
        <f>""</f>
        <v/>
      </c>
    </row>
    <row r="43">
      <c r="A43">
        <f>""</f>
        <v/>
      </c>
      <c r="B43">
        <f>""</f>
        <v/>
      </c>
      <c r="C43">
        <f>""</f>
        <v/>
      </c>
      <c r="D43">
        <f>""</f>
        <v/>
      </c>
      <c r="E43">
        <f>""</f>
        <v/>
      </c>
      <c r="H43">
        <f>""</f>
        <v/>
      </c>
    </row>
    <row r="44">
      <c r="A44">
        <f>""</f>
        <v/>
      </c>
      <c r="B44">
        <f>""</f>
        <v/>
      </c>
      <c r="C44">
        <f>""</f>
        <v/>
      </c>
      <c r="D44">
        <f>""</f>
        <v/>
      </c>
      <c r="E44">
        <f>""</f>
        <v/>
      </c>
      <c r="H44">
        <f>""</f>
        <v/>
      </c>
    </row>
    <row r="45">
      <c r="A45">
        <f>""</f>
        <v/>
      </c>
      <c r="B45">
        <f>""</f>
        <v/>
      </c>
      <c r="C45">
        <f>""</f>
        <v/>
      </c>
      <c r="D45">
        <f>""</f>
        <v/>
      </c>
      <c r="E45">
        <f>""</f>
        <v/>
      </c>
      <c r="H45">
        <f>""</f>
        <v/>
      </c>
    </row>
    <row r="46">
      <c r="A46">
        <f>""</f>
        <v/>
      </c>
      <c r="B46">
        <f>""</f>
        <v/>
      </c>
      <c r="C46">
        <f>""</f>
        <v/>
      </c>
      <c r="D46">
        <f>""</f>
        <v/>
      </c>
      <c r="E46">
        <f>""</f>
        <v/>
      </c>
      <c r="H46">
        <f>""</f>
        <v/>
      </c>
    </row>
    <row r="47">
      <c r="A47">
        <f>""</f>
        <v/>
      </c>
      <c r="B47">
        <f>""</f>
        <v/>
      </c>
      <c r="C47">
        <f>""</f>
        <v/>
      </c>
      <c r="D47">
        <f>""</f>
        <v/>
      </c>
      <c r="E47">
        <f>""</f>
        <v/>
      </c>
      <c r="H47">
        <f>""</f>
        <v/>
      </c>
    </row>
    <row r="48">
      <c r="A48">
        <f>""</f>
        <v/>
      </c>
      <c r="B48">
        <f>""</f>
        <v/>
      </c>
      <c r="C48">
        <f>""</f>
        <v/>
      </c>
      <c r="D48">
        <f>""</f>
        <v/>
      </c>
      <c r="E48">
        <f>""</f>
        <v/>
      </c>
      <c r="H48">
        <f>""</f>
        <v/>
      </c>
    </row>
    <row r="49">
      <c r="A49">
        <f>""</f>
        <v/>
      </c>
      <c r="B49">
        <f>""</f>
        <v/>
      </c>
      <c r="C49">
        <f>""</f>
        <v/>
      </c>
      <c r="D49">
        <f>""</f>
        <v/>
      </c>
      <c r="E49">
        <f>""</f>
        <v/>
      </c>
      <c r="H49">
        <f>""</f>
        <v/>
      </c>
    </row>
    <row r="50">
      <c r="A50">
        <f>""</f>
        <v/>
      </c>
      <c r="B50">
        <f>""</f>
        <v/>
      </c>
      <c r="C50">
        <f>""</f>
        <v/>
      </c>
      <c r="D50">
        <f>""</f>
        <v/>
      </c>
      <c r="E50">
        <f>""</f>
        <v/>
      </c>
      <c r="H50">
        <f>""</f>
        <v/>
      </c>
    </row>
    <row r="51">
      <c r="A51">
        <f>""</f>
        <v/>
      </c>
      <c r="B51">
        <f>""</f>
        <v/>
      </c>
      <c r="C51">
        <f>""</f>
        <v/>
      </c>
      <c r="D51">
        <f>""</f>
        <v/>
      </c>
      <c r="E51">
        <f>""</f>
        <v/>
      </c>
      <c r="H51">
        <f>""</f>
        <v/>
      </c>
    </row>
    <row r="52">
      <c r="A52">
        <f>""</f>
        <v/>
      </c>
      <c r="B52">
        <f>""</f>
        <v/>
      </c>
      <c r="C52">
        <f>""</f>
        <v/>
      </c>
      <c r="D52">
        <f>""</f>
        <v/>
      </c>
      <c r="E52">
        <f>""</f>
        <v/>
      </c>
      <c r="H52">
        <f>""</f>
        <v/>
      </c>
    </row>
    <row r="53">
      <c r="A53">
        <f>""</f>
        <v/>
      </c>
      <c r="B53">
        <f>""</f>
        <v/>
      </c>
      <c r="C53">
        <f>""</f>
        <v/>
      </c>
      <c r="D53">
        <f>""</f>
        <v/>
      </c>
      <c r="E53">
        <f>""</f>
        <v/>
      </c>
      <c r="H53">
        <f>""</f>
        <v/>
      </c>
    </row>
    <row r="54">
      <c r="A54">
        <f>""</f>
        <v/>
      </c>
      <c r="B54">
        <f>""</f>
        <v/>
      </c>
      <c r="C54">
        <f>""</f>
        <v/>
      </c>
      <c r="D54">
        <f>""</f>
        <v/>
      </c>
      <c r="E54">
        <f>""</f>
        <v/>
      </c>
      <c r="H54">
        <f>""</f>
        <v/>
      </c>
    </row>
    <row r="55">
      <c r="A55">
        <f>""</f>
        <v/>
      </c>
      <c r="B55">
        <f>""</f>
        <v/>
      </c>
      <c r="C55">
        <f>""</f>
        <v/>
      </c>
      <c r="D55">
        <f>""</f>
        <v/>
      </c>
      <c r="E55">
        <f>""</f>
        <v/>
      </c>
      <c r="H55">
        <f>""</f>
        <v/>
      </c>
    </row>
    <row r="56">
      <c r="A56">
        <f>""</f>
        <v/>
      </c>
      <c r="B56">
        <f>""</f>
        <v/>
      </c>
      <c r="C56">
        <f>""</f>
        <v/>
      </c>
      <c r="D56">
        <f>""</f>
        <v/>
      </c>
      <c r="E56">
        <f>""</f>
        <v/>
      </c>
      <c r="H56">
        <f>""</f>
        <v/>
      </c>
    </row>
    <row r="57">
      <c r="A57">
        <f>""</f>
        <v/>
      </c>
      <c r="B57">
        <f>""</f>
        <v/>
      </c>
      <c r="C57">
        <f>""</f>
        <v/>
      </c>
      <c r="D57">
        <f>""</f>
        <v/>
      </c>
      <c r="E57">
        <f>""</f>
        <v/>
      </c>
      <c r="H57">
        <f>""</f>
        <v/>
      </c>
    </row>
    <row r="58">
      <c r="A58">
        <f>""</f>
        <v/>
      </c>
      <c r="B58">
        <f>""</f>
        <v/>
      </c>
      <c r="C58">
        <f>""</f>
        <v/>
      </c>
      <c r="D58">
        <f>""</f>
        <v/>
      </c>
      <c r="E58">
        <f>""</f>
        <v/>
      </c>
      <c r="H58">
        <f>""</f>
        <v/>
      </c>
    </row>
    <row r="59">
      <c r="A59">
        <f>""</f>
        <v/>
      </c>
      <c r="B59">
        <f>""</f>
        <v/>
      </c>
      <c r="C59">
        <f>""</f>
        <v/>
      </c>
      <c r="D59">
        <f>""</f>
        <v/>
      </c>
      <c r="E59">
        <f>""</f>
        <v/>
      </c>
      <c r="H59">
        <f>""</f>
        <v/>
      </c>
    </row>
    <row r="60">
      <c r="A60">
        <f>""</f>
        <v/>
      </c>
      <c r="B60">
        <f>""</f>
        <v/>
      </c>
      <c r="C60">
        <f>""</f>
        <v/>
      </c>
      <c r="D60">
        <f>""</f>
        <v/>
      </c>
      <c r="E60">
        <f>""</f>
        <v/>
      </c>
      <c r="H60">
        <f>""</f>
        <v/>
      </c>
    </row>
    <row r="61">
      <c r="A61">
        <f>""</f>
        <v/>
      </c>
      <c r="B61">
        <f>""</f>
        <v/>
      </c>
      <c r="C61">
        <f>""</f>
        <v/>
      </c>
      <c r="D61">
        <f>""</f>
        <v/>
      </c>
      <c r="E61">
        <f>""</f>
        <v/>
      </c>
      <c r="H61">
        <f>""</f>
        <v/>
      </c>
    </row>
    <row r="62">
      <c r="A62">
        <f>""</f>
        <v/>
      </c>
      <c r="B62">
        <f>""</f>
        <v/>
      </c>
      <c r="C62">
        <f>""</f>
        <v/>
      </c>
      <c r="D62">
        <f>""</f>
        <v/>
      </c>
      <c r="E62">
        <f>""</f>
        <v/>
      </c>
      <c r="H62">
        <f>""</f>
        <v/>
      </c>
    </row>
    <row r="63">
      <c r="A63">
        <f>""</f>
        <v/>
      </c>
      <c r="B63">
        <f>""</f>
        <v/>
      </c>
      <c r="C63">
        <f>""</f>
        <v/>
      </c>
      <c r="D63">
        <f>""</f>
        <v/>
      </c>
      <c r="E63">
        <f>""</f>
        <v/>
      </c>
      <c r="H63">
        <f>""</f>
        <v/>
      </c>
    </row>
    <row r="64">
      <c r="A64">
        <f>""</f>
        <v/>
      </c>
      <c r="B64">
        <f>""</f>
        <v/>
      </c>
      <c r="C64">
        <f>""</f>
        <v/>
      </c>
      <c r="D64">
        <f>""</f>
        <v/>
      </c>
      <c r="E64">
        <f>""</f>
        <v/>
      </c>
      <c r="H64">
        <f>""</f>
        <v/>
      </c>
    </row>
    <row r="65">
      <c r="A65">
        <f>""</f>
        <v/>
      </c>
      <c r="B65">
        <f>""</f>
        <v/>
      </c>
      <c r="C65">
        <f>""</f>
        <v/>
      </c>
      <c r="D65">
        <f>""</f>
        <v/>
      </c>
      <c r="E65">
        <f>""</f>
        <v/>
      </c>
      <c r="H65">
        <f>""</f>
        <v/>
      </c>
    </row>
    <row r="66">
      <c r="A66">
        <f>""</f>
        <v/>
      </c>
      <c r="B66">
        <f>""</f>
        <v/>
      </c>
      <c r="C66">
        <f>""</f>
        <v/>
      </c>
      <c r="D66">
        <f>""</f>
        <v/>
      </c>
      <c r="E66">
        <f>""</f>
        <v/>
      </c>
      <c r="H66">
        <f>""</f>
        <v/>
      </c>
    </row>
    <row r="67">
      <c r="A67">
        <f>""</f>
        <v/>
      </c>
      <c r="B67">
        <f>""</f>
        <v/>
      </c>
      <c r="C67">
        <f>""</f>
        <v/>
      </c>
      <c r="D67">
        <f>""</f>
        <v/>
      </c>
      <c r="E67">
        <f>""</f>
        <v/>
      </c>
      <c r="H67">
        <f>""</f>
        <v/>
      </c>
    </row>
    <row r="68">
      <c r="A68">
        <f>""</f>
        <v/>
      </c>
      <c r="B68">
        <f>""</f>
        <v/>
      </c>
      <c r="C68">
        <f>""</f>
        <v/>
      </c>
      <c r="D68">
        <f>""</f>
        <v/>
      </c>
      <c r="E68">
        <f>""</f>
        <v/>
      </c>
      <c r="H68">
        <f>""</f>
        <v/>
      </c>
    </row>
    <row r="69">
      <c r="A69">
        <f>""</f>
        <v/>
      </c>
      <c r="B69">
        <f>""</f>
        <v/>
      </c>
      <c r="C69">
        <f>""</f>
        <v/>
      </c>
      <c r="D69">
        <f>""</f>
        <v/>
      </c>
      <c r="E69">
        <f>""</f>
        <v/>
      </c>
      <c r="H69">
        <f>""</f>
        <v/>
      </c>
    </row>
    <row r="70">
      <c r="A70">
        <f>""</f>
        <v/>
      </c>
      <c r="B70">
        <f>""</f>
        <v/>
      </c>
      <c r="C70">
        <f>""</f>
        <v/>
      </c>
      <c r="D70">
        <f>""</f>
        <v/>
      </c>
      <c r="E70">
        <f>""</f>
        <v/>
      </c>
      <c r="H70">
        <f>""</f>
        <v/>
      </c>
    </row>
    <row r="71">
      <c r="A71">
        <f>""</f>
        <v/>
      </c>
      <c r="B71">
        <f>""</f>
        <v/>
      </c>
      <c r="C71">
        <f>""</f>
        <v/>
      </c>
      <c r="D71">
        <f>""</f>
        <v/>
      </c>
      <c r="E71">
        <f>""</f>
        <v/>
      </c>
      <c r="H71">
        <f>""</f>
        <v/>
      </c>
    </row>
    <row r="72">
      <c r="A72">
        <f>""</f>
        <v/>
      </c>
      <c r="B72">
        <f>""</f>
        <v/>
      </c>
      <c r="C72">
        <f>""</f>
        <v/>
      </c>
      <c r="D72">
        <f>""</f>
        <v/>
      </c>
      <c r="E72">
        <f>""</f>
        <v/>
      </c>
      <c r="H72">
        <f>""</f>
        <v/>
      </c>
    </row>
    <row r="73">
      <c r="A73">
        <f>""</f>
        <v/>
      </c>
      <c r="B73">
        <f>""</f>
        <v/>
      </c>
      <c r="C73">
        <f>""</f>
        <v/>
      </c>
      <c r="D73">
        <f>""</f>
        <v/>
      </c>
      <c r="E73">
        <f>""</f>
        <v/>
      </c>
      <c r="H73">
        <f>""</f>
        <v/>
      </c>
    </row>
    <row r="74">
      <c r="A74">
        <f>""</f>
        <v/>
      </c>
      <c r="B74">
        <f>""</f>
        <v/>
      </c>
      <c r="C74">
        <f>""</f>
        <v/>
      </c>
      <c r="D74">
        <f>""</f>
        <v/>
      </c>
      <c r="E74">
        <f>""</f>
        <v/>
      </c>
      <c r="H74">
        <f>""</f>
        <v/>
      </c>
    </row>
    <row r="75">
      <c r="A75">
        <f>""</f>
        <v/>
      </c>
      <c r="B75">
        <f>""</f>
        <v/>
      </c>
      <c r="C75">
        <f>""</f>
        <v/>
      </c>
      <c r="D75">
        <f>""</f>
        <v/>
      </c>
      <c r="E75">
        <f>""</f>
        <v/>
      </c>
      <c r="H75">
        <f>""</f>
        <v/>
      </c>
    </row>
    <row r="76">
      <c r="A76">
        <f>""</f>
        <v/>
      </c>
      <c r="B76">
        <f>""</f>
        <v/>
      </c>
      <c r="C76">
        <f>""</f>
        <v/>
      </c>
      <c r="D76">
        <f>""</f>
        <v/>
      </c>
      <c r="E76">
        <f>""</f>
        <v/>
      </c>
      <c r="H76">
        <f>""</f>
        <v/>
      </c>
    </row>
    <row r="77">
      <c r="A77">
        <f>""</f>
        <v/>
      </c>
      <c r="B77">
        <f>""</f>
        <v/>
      </c>
      <c r="C77">
        <f>""</f>
        <v/>
      </c>
      <c r="D77">
        <f>""</f>
        <v/>
      </c>
      <c r="E77">
        <f>""</f>
        <v/>
      </c>
      <c r="H77">
        <f>""</f>
        <v/>
      </c>
    </row>
    <row r="78">
      <c r="A78">
        <f>""</f>
        <v/>
      </c>
      <c r="B78">
        <f>""</f>
        <v/>
      </c>
      <c r="C78">
        <f>""</f>
        <v/>
      </c>
      <c r="D78">
        <f>""</f>
        <v/>
      </c>
      <c r="E78">
        <f>""</f>
        <v/>
      </c>
      <c r="H78">
        <f>""</f>
        <v/>
      </c>
    </row>
    <row r="79">
      <c r="A79">
        <f>""</f>
        <v/>
      </c>
      <c r="B79">
        <f>""</f>
        <v/>
      </c>
      <c r="C79">
        <f>""</f>
        <v/>
      </c>
      <c r="D79">
        <f>""</f>
        <v/>
      </c>
      <c r="E79">
        <f>""</f>
        <v/>
      </c>
      <c r="H79">
        <f>""</f>
        <v/>
      </c>
    </row>
    <row r="80">
      <c r="A80">
        <f>""</f>
        <v/>
      </c>
      <c r="B80">
        <f>""</f>
        <v/>
      </c>
      <c r="C80">
        <f>""</f>
        <v/>
      </c>
      <c r="D80">
        <f>""</f>
        <v/>
      </c>
      <c r="E80">
        <f>""</f>
        <v/>
      </c>
      <c r="H80">
        <f>""</f>
        <v/>
      </c>
    </row>
    <row r="81">
      <c r="A81">
        <f>""</f>
        <v/>
      </c>
      <c r="B81">
        <f>""</f>
        <v/>
      </c>
      <c r="C81">
        <f>""</f>
        <v/>
      </c>
      <c r="D81">
        <f>""</f>
        <v/>
      </c>
      <c r="E81">
        <f>""</f>
        <v/>
      </c>
      <c r="H81">
        <f>""</f>
        <v/>
      </c>
    </row>
    <row r="82">
      <c r="A82">
        <f>""</f>
        <v/>
      </c>
      <c r="B82">
        <f>""</f>
        <v/>
      </c>
      <c r="C82">
        <f>""</f>
        <v/>
      </c>
      <c r="D82">
        <f>""</f>
        <v/>
      </c>
      <c r="E82">
        <f>""</f>
        <v/>
      </c>
      <c r="H82">
        <f>""</f>
        <v/>
      </c>
    </row>
    <row r="83">
      <c r="A83">
        <f>""</f>
        <v/>
      </c>
      <c r="B83">
        <f>""</f>
        <v/>
      </c>
      <c r="C83">
        <f>""</f>
        <v/>
      </c>
      <c r="D83">
        <f>""</f>
        <v/>
      </c>
      <c r="E83">
        <f>""</f>
        <v/>
      </c>
      <c r="H83">
        <f>""</f>
        <v/>
      </c>
    </row>
    <row r="84">
      <c r="A84">
        <f>""</f>
        <v/>
      </c>
      <c r="B84">
        <f>""</f>
        <v/>
      </c>
      <c r="C84">
        <f>""</f>
        <v/>
      </c>
      <c r="D84">
        <f>""</f>
        <v/>
      </c>
      <c r="E84">
        <f>""</f>
        <v/>
      </c>
      <c r="H84">
        <f>""</f>
        <v/>
      </c>
    </row>
    <row r="85">
      <c r="A85">
        <f>""</f>
        <v/>
      </c>
      <c r="B85">
        <f>""</f>
        <v/>
      </c>
      <c r="C85">
        <f>""</f>
        <v/>
      </c>
      <c r="D85">
        <f>""</f>
        <v/>
      </c>
      <c r="E85">
        <f>""</f>
        <v/>
      </c>
      <c r="H85">
        <f>""</f>
        <v/>
      </c>
    </row>
    <row r="86">
      <c r="A86">
        <f>""</f>
        <v/>
      </c>
      <c r="B86">
        <f>""</f>
        <v/>
      </c>
      <c r="C86">
        <f>""</f>
        <v/>
      </c>
      <c r="D86">
        <f>""</f>
        <v/>
      </c>
      <c r="E86">
        <f>""</f>
        <v/>
      </c>
      <c r="H86">
        <f>""</f>
        <v/>
      </c>
    </row>
    <row r="87">
      <c r="A87">
        <f>""</f>
        <v/>
      </c>
      <c r="B87">
        <f>""</f>
        <v/>
      </c>
      <c r="C87">
        <f>""</f>
        <v/>
      </c>
      <c r="D87">
        <f>""</f>
        <v/>
      </c>
      <c r="E87">
        <f>""</f>
        <v/>
      </c>
      <c r="H87">
        <f>""</f>
        <v/>
      </c>
    </row>
    <row r="88">
      <c r="A88">
        <f>""</f>
        <v/>
      </c>
      <c r="B88">
        <f>""</f>
        <v/>
      </c>
      <c r="C88">
        <f>""</f>
        <v/>
      </c>
      <c r="D88">
        <f>""</f>
        <v/>
      </c>
      <c r="E88">
        <f>""</f>
        <v/>
      </c>
      <c r="H88">
        <f>""</f>
        <v/>
      </c>
    </row>
    <row r="89">
      <c r="A89">
        <f>""</f>
        <v/>
      </c>
      <c r="B89">
        <f>""</f>
        <v/>
      </c>
      <c r="C89">
        <f>""</f>
        <v/>
      </c>
      <c r="D89">
        <f>""</f>
        <v/>
      </c>
      <c r="E89">
        <f>""</f>
        <v/>
      </c>
      <c r="H89">
        <f>""</f>
        <v/>
      </c>
    </row>
    <row r="90">
      <c r="A90">
        <f>""</f>
        <v/>
      </c>
      <c r="B90">
        <f>""</f>
        <v/>
      </c>
      <c r="C90">
        <f>""</f>
        <v/>
      </c>
      <c r="D90">
        <f>""</f>
        <v/>
      </c>
      <c r="E90">
        <f>""</f>
        <v/>
      </c>
      <c r="H90">
        <f>""</f>
        <v/>
      </c>
    </row>
    <row r="91">
      <c r="A91">
        <f>""</f>
        <v/>
      </c>
      <c r="B91">
        <f>""</f>
        <v/>
      </c>
      <c r="C91">
        <f>""</f>
        <v/>
      </c>
      <c r="D91">
        <f>""</f>
        <v/>
      </c>
      <c r="E91">
        <f>""</f>
        <v/>
      </c>
      <c r="H91">
        <f>""</f>
        <v/>
      </c>
    </row>
    <row r="92">
      <c r="A92">
        <f>""</f>
        <v/>
      </c>
      <c r="B92">
        <f>""</f>
        <v/>
      </c>
      <c r="C92">
        <f>""</f>
        <v/>
      </c>
      <c r="D92">
        <f>""</f>
        <v/>
      </c>
      <c r="E92">
        <f>""</f>
        <v/>
      </c>
      <c r="H92">
        <f>""</f>
        <v/>
      </c>
    </row>
    <row r="93">
      <c r="A93">
        <f>""</f>
        <v/>
      </c>
      <c r="B93">
        <f>""</f>
        <v/>
      </c>
      <c r="C93">
        <f>""</f>
        <v/>
      </c>
      <c r="D93">
        <f>""</f>
        <v/>
      </c>
      <c r="E93">
        <f>""</f>
        <v/>
      </c>
      <c r="H93">
        <f>""</f>
        <v/>
      </c>
    </row>
    <row r="94">
      <c r="A94">
        <f>""</f>
        <v/>
      </c>
      <c r="B94">
        <f>""</f>
        <v/>
      </c>
      <c r="C94">
        <f>""</f>
        <v/>
      </c>
      <c r="D94">
        <f>""</f>
        <v/>
      </c>
      <c r="E94">
        <f>""</f>
        <v/>
      </c>
      <c r="H94">
        <f>""</f>
        <v/>
      </c>
    </row>
    <row r="95">
      <c r="A95">
        <f>""</f>
        <v/>
      </c>
      <c r="B95">
        <f>""</f>
        <v/>
      </c>
      <c r="C95">
        <f>""</f>
        <v/>
      </c>
      <c r="D95">
        <f>""</f>
        <v/>
      </c>
      <c r="E95">
        <f>""</f>
        <v/>
      </c>
      <c r="H95">
        <f>""</f>
        <v/>
      </c>
    </row>
    <row r="96">
      <c r="A96">
        <f>""</f>
        <v/>
      </c>
      <c r="B96">
        <f>""</f>
        <v/>
      </c>
      <c r="C96">
        <f>""</f>
        <v/>
      </c>
      <c r="D96">
        <f>""</f>
        <v/>
      </c>
      <c r="E96">
        <f>""</f>
        <v/>
      </c>
      <c r="H96">
        <f>""</f>
        <v/>
      </c>
    </row>
    <row r="97">
      <c r="A97">
        <f>""</f>
        <v/>
      </c>
      <c r="B97">
        <f>""</f>
        <v/>
      </c>
      <c r="C97">
        <f>""</f>
        <v/>
      </c>
      <c r="D97">
        <f>""</f>
        <v/>
      </c>
      <c r="E97">
        <f>""</f>
        <v/>
      </c>
      <c r="H97">
        <f>""</f>
        <v/>
      </c>
    </row>
    <row r="98">
      <c r="A98">
        <f>""</f>
        <v/>
      </c>
      <c r="B98">
        <f>""</f>
        <v/>
      </c>
      <c r="C98">
        <f>""</f>
        <v/>
      </c>
      <c r="D98">
        <f>""</f>
        <v/>
      </c>
      <c r="E98">
        <f>""</f>
        <v/>
      </c>
      <c r="H98">
        <f>""</f>
        <v/>
      </c>
    </row>
    <row r="99">
      <c r="A99">
        <f>""</f>
        <v/>
      </c>
      <c r="B99">
        <f>""</f>
        <v/>
      </c>
      <c r="C99">
        <f>""</f>
        <v/>
      </c>
      <c r="D99">
        <f>""</f>
        <v/>
      </c>
      <c r="E99">
        <f>""</f>
        <v/>
      </c>
      <c r="H99">
        <f>""</f>
        <v/>
      </c>
    </row>
    <row r="100">
      <c r="A100">
        <f>""</f>
        <v/>
      </c>
      <c r="B100">
        <f>""</f>
        <v/>
      </c>
      <c r="C100">
        <f>""</f>
        <v/>
      </c>
      <c r="D100">
        <f>""</f>
        <v/>
      </c>
      <c r="E100">
        <f>""</f>
        <v/>
      </c>
      <c r="H100">
        <f>""</f>
        <v/>
      </c>
    </row>
    <row r="101">
      <c r="A101">
        <f>""</f>
        <v/>
      </c>
      <c r="B101">
        <f>""</f>
        <v/>
      </c>
      <c r="C101">
        <f>""</f>
        <v/>
      </c>
      <c r="D101">
        <f>""</f>
        <v/>
      </c>
      <c r="E101">
        <f>""</f>
        <v/>
      </c>
      <c r="H101">
        <f>""</f>
        <v/>
      </c>
    </row>
  </sheetData>
  <mergeCells count="1">
    <mergeCell ref="A1:Q1"/>
  </mergeCells>
  <conditionalFormatting sqref="E11">
    <cfRule type="expression" priority="1" dxfId="0">
      <formula>E11="Controlo interno concluído"</formula>
    </cfRule>
    <cfRule type="expression" priority="2" dxfId="1">
      <formula>E11="Rever anomalias e mapeamentos"</formula>
    </cfRule>
    <cfRule type="expression" priority="3" dxfId="2">
      <formula>E11="Sem registos"</formula>
    </cfRule>
  </conditionalFormatting>
  <dataValidations count="5">
    <dataValidation sqref="B5" showErrorMessage="1" showInputMessage="1" allowBlank="1" type="date" operator="greaterThanOrEqual">
      <formula1>1</formula1>
    </dataValidation>
    <dataValidation sqref="B6" showErrorMessage="1" showInputMessage="1" allowBlank="1" type="custom">
      <formula1>=OR(B6="",B5="",B6&gt;=B5)</formula1>
    </dataValidation>
    <dataValidation sqref="B8" showErrorMessage="1" showInputMessage="1" allowBlank="1" type="decimal" operator="greaterThanOrEqual">
      <formula1>0</formula1>
    </dataValidation>
    <dataValidation sqref="B9" showErrorMessage="1" showInputMessage="1" allowBlank="1" type="list">
      <formula1>='Painel'!$A$25:$A$32</formula1>
    </dataValidation>
    <dataValidation sqref="B12:B18" showErrorMessage="1" showInputMessage="1" allowBlank="0" type="list">
      <formula1>='Painel'!$L$36:$L$37</formula1>
    </dataValidation>
  </dataValidations>
  <hyperlinks>
    <hyperlink xmlns:r="http://schemas.openxmlformats.org/officeDocument/2006/relationships" ref="A20" r:id="rId1"/>
    <hyperlink xmlns:r="http://schemas.openxmlformats.org/officeDocument/2006/relationships" ref="D20" r:id="rId2"/>
    <hyperlink xmlns:r="http://schemas.openxmlformats.org/officeDocument/2006/relationships" ref="G20" r:id="rId3"/>
  </hyperlinks>
  <pageMargins left="0.75" right="0.75" top="1" bottom="1" header="0.5" footer="0.5"/>
  <pageSetup orientation="landscape" fitToHeight="0" fitToWidth="1"/>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M106"/>
  <sheetViews>
    <sheetView showGridLines="0" workbookViewId="0">
      <pane ySplit="6" topLeftCell="A7" activePane="bottomLeft" state="frozen"/>
      <selection pane="bottomLeft" activeCell="A1" sqref="A1"/>
    </sheetView>
  </sheetViews>
  <sheetFormatPr baseColWidth="8" defaultRowHeight="15"/>
  <cols>
    <col width="18" customWidth="1" min="1" max="1"/>
    <col width="23" customWidth="1" min="2" max="2"/>
    <col width="20" customWidth="1" min="3" max="3"/>
    <col width="30" customWidth="1" min="4" max="4"/>
    <col width="20" customWidth="1" min="5" max="5"/>
    <col width="28" customWidth="1" min="6" max="6"/>
    <col width="16" customWidth="1" min="7" max="7"/>
    <col width="28" customWidth="1" min="8" max="8"/>
    <col width="18" customWidth="1" min="9" max="9"/>
    <col width="18" customWidth="1" min="10" max="10"/>
    <col width="18" customWidth="1" min="11" max="11"/>
    <col width="20" customWidth="1" min="12" max="12"/>
    <col width="14" customWidth="1" min="13" max="13"/>
  </cols>
  <sheetData>
    <row r="1" ht="27" customHeight="1">
      <c r="A1" s="1" t="inlineStr">
        <is>
          <t>Mapeamento de identificadores de origem</t>
        </is>
      </c>
      <c r="B1" s="26" t="n"/>
      <c r="C1" s="26" t="n"/>
      <c r="D1" s="26" t="n"/>
      <c r="E1" s="26" t="n"/>
      <c r="F1" s="26" t="n"/>
      <c r="G1" s="26" t="n"/>
      <c r="H1" s="26" t="n"/>
      <c r="I1" s="26" t="n"/>
      <c r="J1" s="26" t="n"/>
      <c r="K1" s="26" t="n"/>
      <c r="L1" s="27" t="n"/>
    </row>
    <row r="2" ht="32" customHeight="1">
      <c r="A2" s="15" t="inlineStr">
        <is>
          <t>Preencher e confirmar os mapeamentos antes de concluir a reconciliação. Os identificadores devem ser confirmados face à estrutura e versão SAF-T aplicável.</t>
        </is>
      </c>
    </row>
    <row r="4">
      <c r="A4" s="16" t="inlineStr">
        <is>
          <t>As linhas 7 a 16 contêm exemplos de demonstração. Apagar ou substituir antes de utilizar o ficheiro com dados reais.</t>
        </is>
      </c>
    </row>
    <row r="6">
      <c r="A6" s="11" t="inlineStr">
        <is>
          <t>Tipo de elemento</t>
        </is>
      </c>
      <c r="B6" s="11" t="inlineStr">
        <is>
          <t>Chave de origem</t>
        </is>
      </c>
      <c r="C6" s="11" t="inlineStr">
        <is>
          <t>Identificador SAF-T</t>
        </is>
      </c>
      <c r="D6" s="11" t="inlineStr">
        <is>
          <t>Descrição / contexto</t>
        </is>
      </c>
      <c r="E6" s="11" t="inlineStr">
        <is>
          <t>Confirmado para uso</t>
        </is>
      </c>
      <c r="F6" s="11" t="inlineStr">
        <is>
          <t>Chave de mapeamento</t>
        </is>
      </c>
      <c r="G6" s="11" t="inlineStr">
        <is>
          <t>Estado técnico</t>
        </is>
      </c>
      <c r="H6" s="11" t="inlineStr">
        <is>
          <t>Observações</t>
        </is>
      </c>
      <c r="I6" s="11" t="inlineStr">
        <is>
          <t>Débito no período</t>
        </is>
      </c>
      <c r="J6" s="11" t="inlineStr">
        <is>
          <t>Crédito no período</t>
        </is>
      </c>
      <c r="K6" s="11" t="inlineStr">
        <is>
          <t>Saldo no período</t>
        </is>
      </c>
      <c r="L6" s="11" t="inlineStr">
        <is>
          <t>Movimento no período</t>
        </is>
      </c>
      <c r="M6" s="3" t="inlineStr">
        <is>
          <t>Ordem de conta (apoio)</t>
        </is>
      </c>
    </row>
    <row r="7">
      <c r="A7" s="5" t="inlineStr">
        <is>
          <t>Conta</t>
        </is>
      </c>
      <c r="B7" s="5" t="inlineStr">
        <is>
          <t>211100</t>
        </is>
      </c>
      <c r="C7" s="5" t="inlineStr">
        <is>
          <t>211100</t>
        </is>
      </c>
      <c r="D7" s="17" t="inlineStr">
        <is>
          <t>Clientes c/c</t>
        </is>
      </c>
      <c r="E7" s="5" t="inlineStr">
        <is>
          <t>Sim</t>
        </is>
      </c>
      <c r="F7" s="13">
        <f>IF(OR(A7="",B7=""),"",A7&amp;"|"&amp;B7)</f>
        <v/>
      </c>
      <c r="G7" s="13">
        <f>IF(COUNTA(A7:E7)=0,"",IF(OR(A7="",B7="",C7="",E7&lt;&gt;"Sim"),"A rever",IF(OR(COUNTIF($F$7:$F$106,F7)&gt;1,COUNTIFS($A$7:$A$106,A7,$C$7:$C$106,C7)&gt;1),"Duplicado","Pronto")))</f>
        <v/>
      </c>
      <c r="H7" s="17" t="inlineStr">
        <is>
          <t>Exemplo</t>
        </is>
      </c>
      <c r="I7" s="31">
        <f>IF(A7&lt;&gt;"Conta","",IFERROR(SUMIFS('Mapa de anomalias'!$G$7:$G$106,'Mapa de anomalias'!$F$7:$F$106,B7),0))</f>
        <v/>
      </c>
      <c r="J7" s="31">
        <f>IF(A7&lt;&gt;"Conta","",IFERROR(SUMIFS('Mapa de anomalias'!$H$7:$H$106,'Mapa de anomalias'!$F$7:$F$106,B7),0))</f>
        <v/>
      </c>
      <c r="K7" s="31">
        <f>IF(A7&lt;&gt;"Conta","",IFERROR(I7-J7,0))</f>
        <v/>
      </c>
      <c r="L7" s="13">
        <f>IF(A7&lt;&gt;"Conta","",IF(AND(I7=0,J7=0),"Sem movimento","Com movimento"))</f>
        <v/>
      </c>
      <c r="M7" s="13">
        <f>IF(A7="Conta",COUNTIF($A$7:A7,"Conta"),"")</f>
        <v/>
      </c>
    </row>
    <row r="8">
      <c r="A8" s="5" t="inlineStr">
        <is>
          <t>Conta</t>
        </is>
      </c>
      <c r="B8" s="5" t="inlineStr">
        <is>
          <t>711100</t>
        </is>
      </c>
      <c r="C8" s="5" t="inlineStr">
        <is>
          <t>711100</t>
        </is>
      </c>
      <c r="D8" s="17" t="inlineStr">
        <is>
          <t>Rendimentos de serviços</t>
        </is>
      </c>
      <c r="E8" s="5" t="inlineStr">
        <is>
          <t>Sim</t>
        </is>
      </c>
      <c r="F8" s="13">
        <f>IF(OR(A8="",B8=""),"",A8&amp;"|"&amp;B8)</f>
        <v/>
      </c>
      <c r="G8" s="13">
        <f>IF(COUNTA(A8:E8)=0,"",IF(OR(A8="",B8="",C8="",E8&lt;&gt;"Sim"),"A rever",IF(OR(COUNTIF($F$7:$F$106,F8)&gt;1,COUNTIFS($A$7:$A$106,A8,$C$7:$C$106,C8)&gt;1),"Duplicado","Pronto")))</f>
        <v/>
      </c>
      <c r="H8" s="17" t="inlineStr">
        <is>
          <t>Exemplo</t>
        </is>
      </c>
      <c r="I8" s="31">
        <f>IF(A8&lt;&gt;"Conta","",IFERROR(SUMIFS('Mapa de anomalias'!$G$7:$G$106,'Mapa de anomalias'!$F$7:$F$106,B8),0))</f>
        <v/>
      </c>
      <c r="J8" s="31">
        <f>IF(A8&lt;&gt;"Conta","",IFERROR(SUMIFS('Mapa de anomalias'!$H$7:$H$106,'Mapa de anomalias'!$F$7:$F$106,B8),0))</f>
        <v/>
      </c>
      <c r="K8" s="31">
        <f>IF(A8&lt;&gt;"Conta","",IFERROR(I8-J8,0))</f>
        <v/>
      </c>
      <c r="L8" s="13">
        <f>IF(A8&lt;&gt;"Conta","",IF(AND(I8=0,J8=0),"Sem movimento","Com movimento"))</f>
        <v/>
      </c>
      <c r="M8" s="13">
        <f>IF(A8="Conta",COUNTIF($A$7:A8,"Conta"),"")</f>
        <v/>
      </c>
    </row>
    <row r="9">
      <c r="A9" s="5" t="inlineStr">
        <is>
          <t>Conta</t>
        </is>
      </c>
      <c r="B9" s="5" t="inlineStr">
        <is>
          <t>243300</t>
        </is>
      </c>
      <c r="C9" s="5" t="inlineStr">
        <is>
          <t>243300</t>
        </is>
      </c>
      <c r="D9" s="17" t="inlineStr">
        <is>
          <t>Imposto liquidado</t>
        </is>
      </c>
      <c r="E9" s="5" t="inlineStr">
        <is>
          <t>Sim</t>
        </is>
      </c>
      <c r="F9" s="13">
        <f>IF(OR(A9="",B9=""),"",A9&amp;"|"&amp;B9)</f>
        <v/>
      </c>
      <c r="G9" s="13">
        <f>IF(COUNTA(A9:E9)=0,"",IF(OR(A9="",B9="",C9="",E9&lt;&gt;"Sim"),"A rever",IF(OR(COUNTIF($F$7:$F$106,F9)&gt;1,COUNTIFS($A$7:$A$106,A9,$C$7:$C$106,C9)&gt;1),"Duplicado","Pronto")))</f>
        <v/>
      </c>
      <c r="H9" s="17" t="inlineStr">
        <is>
          <t>Exemplo</t>
        </is>
      </c>
      <c r="I9" s="31">
        <f>IF(A9&lt;&gt;"Conta","",IFERROR(SUMIFS('Mapa de anomalias'!$G$7:$G$106,'Mapa de anomalias'!$F$7:$F$106,B9),0))</f>
        <v/>
      </c>
      <c r="J9" s="31">
        <f>IF(A9&lt;&gt;"Conta","",IFERROR(SUMIFS('Mapa de anomalias'!$H$7:$H$106,'Mapa de anomalias'!$F$7:$F$106,B9),0))</f>
        <v/>
      </c>
      <c r="K9" s="31">
        <f>IF(A9&lt;&gt;"Conta","",IFERROR(I9-J9,0))</f>
        <v/>
      </c>
      <c r="L9" s="13">
        <f>IF(A9&lt;&gt;"Conta","",IF(AND(I9=0,J9=0),"Sem movimento","Com movimento"))</f>
        <v/>
      </c>
      <c r="M9" s="13">
        <f>IF(A9="Conta",COUNTIF($A$7:A9,"Conta"),"")</f>
        <v/>
      </c>
    </row>
    <row r="10">
      <c r="A10" s="5" t="inlineStr">
        <is>
          <t>Conta</t>
        </is>
      </c>
      <c r="B10" s="5" t="inlineStr">
        <is>
          <t>622100</t>
        </is>
      </c>
      <c r="C10" s="5" t="inlineStr">
        <is>
          <t>622100</t>
        </is>
      </c>
      <c r="D10" s="17" t="inlineStr">
        <is>
          <t>Serviços especializados</t>
        </is>
      </c>
      <c r="E10" s="5" t="inlineStr">
        <is>
          <t>Sim</t>
        </is>
      </c>
      <c r="F10" s="13">
        <f>IF(OR(A10="",B10=""),"",A10&amp;"|"&amp;B10)</f>
        <v/>
      </c>
      <c r="G10" s="13">
        <f>IF(COUNTA(A10:E10)=0,"",IF(OR(A10="",B10="",C10="",E10&lt;&gt;"Sim"),"A rever",IF(OR(COUNTIF($F$7:$F$106,F10)&gt;1,COUNTIFS($A$7:$A$106,A10,$C$7:$C$106,C10)&gt;1),"Duplicado","Pronto")))</f>
        <v/>
      </c>
      <c r="H10" s="17" t="inlineStr">
        <is>
          <t>Exemplo</t>
        </is>
      </c>
      <c r="I10" s="31">
        <f>IF(A10&lt;&gt;"Conta","",IFERROR(SUMIFS('Mapa de anomalias'!$G$7:$G$106,'Mapa de anomalias'!$F$7:$F$106,B10),0))</f>
        <v/>
      </c>
      <c r="J10" s="31">
        <f>IF(A10&lt;&gt;"Conta","",IFERROR(SUMIFS('Mapa de anomalias'!$H$7:$H$106,'Mapa de anomalias'!$F$7:$F$106,B10),0))</f>
        <v/>
      </c>
      <c r="K10" s="31">
        <f>IF(A10&lt;&gt;"Conta","",IFERROR(I10-J10,0))</f>
        <v/>
      </c>
      <c r="L10" s="13">
        <f>IF(A10&lt;&gt;"Conta","",IF(AND(I10=0,J10=0),"Sem movimento","Com movimento"))</f>
        <v/>
      </c>
      <c r="M10" s="13">
        <f>IF(A10="Conta",COUNTIF($A$7:A10,"Conta"),"")</f>
        <v/>
      </c>
    </row>
    <row r="11">
      <c r="A11" s="5" t="inlineStr">
        <is>
          <t>Conta</t>
        </is>
      </c>
      <c r="B11" s="5" t="inlineStr">
        <is>
          <t>243200</t>
        </is>
      </c>
      <c r="C11" s="5" t="inlineStr">
        <is>
          <t>243200</t>
        </is>
      </c>
      <c r="D11" s="17" t="inlineStr">
        <is>
          <t>Imposto dedutível</t>
        </is>
      </c>
      <c r="E11" s="5" t="inlineStr">
        <is>
          <t>Sim</t>
        </is>
      </c>
      <c r="F11" s="13">
        <f>IF(OR(A11="",B11=""),"",A11&amp;"|"&amp;B11)</f>
        <v/>
      </c>
      <c r="G11" s="13">
        <f>IF(COUNTA(A11:E11)=0,"",IF(OR(A11="",B11="",C11="",E11&lt;&gt;"Sim"),"A rever",IF(OR(COUNTIF($F$7:$F$106,F11)&gt;1,COUNTIFS($A$7:$A$106,A11,$C$7:$C$106,C11)&gt;1),"Duplicado","Pronto")))</f>
        <v/>
      </c>
      <c r="H11" s="17" t="inlineStr">
        <is>
          <t>Exemplo</t>
        </is>
      </c>
      <c r="I11" s="31">
        <f>IF(A11&lt;&gt;"Conta","",IFERROR(SUMIFS('Mapa de anomalias'!$G$7:$G$106,'Mapa de anomalias'!$F$7:$F$106,B11),0))</f>
        <v/>
      </c>
      <c r="J11" s="31">
        <f>IF(A11&lt;&gt;"Conta","",IFERROR(SUMIFS('Mapa de anomalias'!$H$7:$H$106,'Mapa de anomalias'!$F$7:$F$106,B11),0))</f>
        <v/>
      </c>
      <c r="K11" s="31">
        <f>IF(A11&lt;&gt;"Conta","",IFERROR(I11-J11,0))</f>
        <v/>
      </c>
      <c r="L11" s="13">
        <f>IF(A11&lt;&gt;"Conta","",IF(AND(I11=0,J11=0),"Sem movimento","Com movimento"))</f>
        <v/>
      </c>
      <c r="M11" s="13">
        <f>IF(A11="Conta",COUNTIF($A$7:A11,"Conta"),"")</f>
        <v/>
      </c>
    </row>
    <row r="12">
      <c r="A12" s="5" t="inlineStr">
        <is>
          <t>Conta</t>
        </is>
      </c>
      <c r="B12" s="5" t="inlineStr">
        <is>
          <t>221100</t>
        </is>
      </c>
      <c r="C12" s="5" t="inlineStr">
        <is>
          <t>221100</t>
        </is>
      </c>
      <c r="D12" s="17" t="inlineStr">
        <is>
          <t>Fornecedores c/c</t>
        </is>
      </c>
      <c r="E12" s="5" t="inlineStr">
        <is>
          <t>Sim</t>
        </is>
      </c>
      <c r="F12" s="13">
        <f>IF(OR(A12="",B12=""),"",A12&amp;"|"&amp;B12)</f>
        <v/>
      </c>
      <c r="G12" s="13">
        <f>IF(COUNTA(A12:E12)=0,"",IF(OR(A12="",B12="",C12="",E12&lt;&gt;"Sim"),"A rever",IF(OR(COUNTIF($F$7:$F$106,F12)&gt;1,COUNTIFS($A$7:$A$106,A12,$C$7:$C$106,C12)&gt;1),"Duplicado","Pronto")))</f>
        <v/>
      </c>
      <c r="H12" s="17" t="inlineStr">
        <is>
          <t>Exemplo</t>
        </is>
      </c>
      <c r="I12" s="31">
        <f>IF(A12&lt;&gt;"Conta","",IFERROR(SUMIFS('Mapa de anomalias'!$G$7:$G$106,'Mapa de anomalias'!$F$7:$F$106,B12),0))</f>
        <v/>
      </c>
      <c r="J12" s="31">
        <f>IF(A12&lt;&gt;"Conta","",IFERROR(SUMIFS('Mapa de anomalias'!$H$7:$H$106,'Mapa de anomalias'!$F$7:$F$106,B12),0))</f>
        <v/>
      </c>
      <c r="K12" s="31">
        <f>IF(A12&lt;&gt;"Conta","",IFERROR(I12-J12,0))</f>
        <v/>
      </c>
      <c r="L12" s="13">
        <f>IF(A12&lt;&gt;"Conta","",IF(AND(I12=0,J12=0),"Sem movimento","Com movimento"))</f>
        <v/>
      </c>
      <c r="M12" s="13">
        <f>IF(A12="Conta",COUNTIF($A$7:A12,"Conta"),"")</f>
        <v/>
      </c>
    </row>
    <row r="13">
      <c r="A13" s="5" t="inlineStr">
        <is>
          <t>Conta</t>
        </is>
      </c>
      <c r="B13" s="5" t="inlineStr">
        <is>
          <t>120000</t>
        </is>
      </c>
      <c r="C13" s="5" t="inlineStr">
        <is>
          <t>120000</t>
        </is>
      </c>
      <c r="D13" s="17" t="inlineStr">
        <is>
          <t>Depósitos à ordem</t>
        </is>
      </c>
      <c r="E13" s="5" t="inlineStr">
        <is>
          <t>Sim</t>
        </is>
      </c>
      <c r="F13" s="13">
        <f>IF(OR(A13="",B13=""),"",A13&amp;"|"&amp;B13)</f>
        <v/>
      </c>
      <c r="G13" s="13">
        <f>IF(COUNTA(A13:E13)=0,"",IF(OR(A13="",B13="",C13="",E13&lt;&gt;"Sim"),"A rever",IF(OR(COUNTIF($F$7:$F$106,F13)&gt;1,COUNTIFS($A$7:$A$106,A13,$C$7:$C$106,C13)&gt;1),"Duplicado","Pronto")))</f>
        <v/>
      </c>
      <c r="H13" s="17" t="inlineStr">
        <is>
          <t>Exemplo</t>
        </is>
      </c>
      <c r="I13" s="31">
        <f>IF(A13&lt;&gt;"Conta","",IFERROR(SUMIFS('Mapa de anomalias'!$G$7:$G$106,'Mapa de anomalias'!$F$7:$F$106,B13),0))</f>
        <v/>
      </c>
      <c r="J13" s="31">
        <f>IF(A13&lt;&gt;"Conta","",IFERROR(SUMIFS('Mapa de anomalias'!$H$7:$H$106,'Mapa de anomalias'!$F$7:$F$106,B13),0))</f>
        <v/>
      </c>
      <c r="K13" s="31">
        <f>IF(A13&lt;&gt;"Conta","",IFERROR(I13-J13,0))</f>
        <v/>
      </c>
      <c r="L13" s="13">
        <f>IF(A13&lt;&gt;"Conta","",IF(AND(I13=0,J13=0),"Sem movimento","Com movimento"))</f>
        <v/>
      </c>
      <c r="M13" s="13">
        <f>IF(A13="Conta",COUNTIF($A$7:A13,"Conta"),"")</f>
        <v/>
      </c>
    </row>
    <row r="14">
      <c r="A14" s="5" t="inlineStr">
        <is>
          <t>Cliente</t>
        </is>
      </c>
      <c r="B14" s="5" t="inlineStr">
        <is>
          <t>C001</t>
        </is>
      </c>
      <c r="C14" s="5" t="inlineStr">
        <is>
          <t>C001</t>
        </is>
      </c>
      <c r="D14" s="17" t="inlineStr">
        <is>
          <t>Cliente Alfa, Lda.</t>
        </is>
      </c>
      <c r="E14" s="5" t="inlineStr">
        <is>
          <t>Sim</t>
        </is>
      </c>
      <c r="F14" s="13">
        <f>IF(OR(A14="",B14=""),"",A14&amp;"|"&amp;B14)</f>
        <v/>
      </c>
      <c r="G14" s="13">
        <f>IF(COUNTA(A14:E14)=0,"",IF(OR(A14="",B14="",C14="",E14&lt;&gt;"Sim"),"A rever",IF(OR(COUNTIF($F$7:$F$106,F14)&gt;1,COUNTIFS($A$7:$A$106,A14,$C$7:$C$106,C14)&gt;1),"Duplicado","Pronto")))</f>
        <v/>
      </c>
      <c r="H14" s="17" t="inlineStr">
        <is>
          <t>Exemplo</t>
        </is>
      </c>
      <c r="I14" s="31">
        <f>IF(A14&lt;&gt;"Conta","",IFERROR(SUMIFS('Mapa de anomalias'!$G$7:$G$106,'Mapa de anomalias'!$F$7:$F$106,B14),0))</f>
        <v/>
      </c>
      <c r="J14" s="31">
        <f>IF(A14&lt;&gt;"Conta","",IFERROR(SUMIFS('Mapa de anomalias'!$H$7:$H$106,'Mapa de anomalias'!$F$7:$F$106,B14),0))</f>
        <v/>
      </c>
      <c r="K14" s="31">
        <f>IF(A14&lt;&gt;"Conta","",IFERROR(I14-J14,0))</f>
        <v/>
      </c>
      <c r="L14" s="13">
        <f>IF(A14&lt;&gt;"Conta","",IF(AND(I14=0,J14=0),"Sem movimento","Com movimento"))</f>
        <v/>
      </c>
      <c r="M14" s="13">
        <f>IF(A14="Conta",COUNTIF($A$7:A14,"Conta"),"")</f>
        <v/>
      </c>
    </row>
    <row r="15">
      <c r="A15" s="5" t="inlineStr">
        <is>
          <t>Fornecedor</t>
        </is>
      </c>
      <c r="B15" s="5" t="inlineStr">
        <is>
          <t>F001</t>
        </is>
      </c>
      <c r="C15" s="5" t="inlineStr">
        <is>
          <t>F001</t>
        </is>
      </c>
      <c r="D15" s="17" t="inlineStr">
        <is>
          <t>Papelaria Tejo, Lda.</t>
        </is>
      </c>
      <c r="E15" s="5" t="inlineStr">
        <is>
          <t>Sim</t>
        </is>
      </c>
      <c r="F15" s="13">
        <f>IF(OR(A15="",B15=""),"",A15&amp;"|"&amp;B15)</f>
        <v/>
      </c>
      <c r="G15" s="13">
        <f>IF(COUNTA(A15:E15)=0,"",IF(OR(A15="",B15="",C15="",E15&lt;&gt;"Sim"),"A rever",IF(OR(COUNTIF($F$7:$F$106,F15)&gt;1,COUNTIFS($A$7:$A$106,A15,$C$7:$C$106,C15)&gt;1),"Duplicado","Pronto")))</f>
        <v/>
      </c>
      <c r="H15" s="17" t="inlineStr">
        <is>
          <t>Exemplo</t>
        </is>
      </c>
      <c r="I15" s="31">
        <f>IF(A15&lt;&gt;"Conta","",IFERROR(SUMIFS('Mapa de anomalias'!$G$7:$G$106,'Mapa de anomalias'!$F$7:$F$106,B15),0))</f>
        <v/>
      </c>
      <c r="J15" s="31">
        <f>IF(A15&lt;&gt;"Conta","",IFERROR(SUMIFS('Mapa de anomalias'!$H$7:$H$106,'Mapa de anomalias'!$F$7:$F$106,B15),0))</f>
        <v/>
      </c>
      <c r="K15" s="31">
        <f>IF(A15&lt;&gt;"Conta","",IFERROR(I15-J15,0))</f>
        <v/>
      </c>
      <c r="L15" s="13">
        <f>IF(A15&lt;&gt;"Conta","",IF(AND(I15=0,J15=0),"Sem movimento","Com movimento"))</f>
        <v/>
      </c>
      <c r="M15" s="13">
        <f>IF(A15="Conta",COUNTIF($A$7:A15,"Conta"),"")</f>
        <v/>
      </c>
    </row>
    <row r="16">
      <c r="A16" s="5" t="inlineStr">
        <is>
          <t>Documento</t>
        </is>
      </c>
      <c r="B16" s="5" t="inlineStr">
        <is>
          <t>Fatura|FT 2026/0001</t>
        </is>
      </c>
      <c r="C16" s="5" t="inlineStr">
        <is>
          <t>FT 2026/0001</t>
        </is>
      </c>
      <c r="D16" s="17" t="inlineStr">
        <is>
          <t>Documento de venda de exemplo</t>
        </is>
      </c>
      <c r="E16" s="5" t="inlineStr">
        <is>
          <t>Sim</t>
        </is>
      </c>
      <c r="F16" s="13">
        <f>IF(OR(A16="",B16=""),"",A16&amp;"|"&amp;B16)</f>
        <v/>
      </c>
      <c r="G16" s="13">
        <f>IF(COUNTA(A16:E16)=0,"",IF(OR(A16="",B16="",C16="",E16&lt;&gt;"Sim"),"A rever",IF(OR(COUNTIF($F$7:$F$106,F16)&gt;1,COUNTIFS($A$7:$A$106,A16,$C$7:$C$106,C16)&gt;1),"Duplicado","Pronto")))</f>
        <v/>
      </c>
      <c r="H16" s="17" t="inlineStr">
        <is>
          <t>Exemplo</t>
        </is>
      </c>
      <c r="I16" s="31">
        <f>IF(A16&lt;&gt;"Conta","",IFERROR(SUMIFS('Mapa de anomalias'!$G$7:$G$106,'Mapa de anomalias'!$F$7:$F$106,B16),0))</f>
        <v/>
      </c>
      <c r="J16" s="31">
        <f>IF(A16&lt;&gt;"Conta","",IFERROR(SUMIFS('Mapa de anomalias'!$H$7:$H$106,'Mapa de anomalias'!$F$7:$F$106,B16),0))</f>
        <v/>
      </c>
      <c r="K16" s="31">
        <f>IF(A16&lt;&gt;"Conta","",IFERROR(I16-J16,0))</f>
        <v/>
      </c>
      <c r="L16" s="13">
        <f>IF(A16&lt;&gt;"Conta","",IF(AND(I16=0,J16=0),"Sem movimento","Com movimento"))</f>
        <v/>
      </c>
      <c r="M16" s="13">
        <f>IF(A16="Conta",COUNTIF($A$7:A16,"Conta"),"")</f>
        <v/>
      </c>
    </row>
    <row r="17">
      <c r="A17" s="5" t="n"/>
      <c r="B17" s="5" t="n"/>
      <c r="C17" s="5" t="n"/>
      <c r="D17" s="17" t="n"/>
      <c r="E17" s="5" t="n"/>
      <c r="F17" s="13">
        <f>IF(OR(A17="",B17=""),"",A17&amp;"|"&amp;B17)</f>
        <v/>
      </c>
      <c r="G17" s="13">
        <f>IF(COUNTA(A17:E17)=0,"",IF(OR(A17="",B17="",C17="",E17&lt;&gt;"Sim"),"A rever",IF(OR(COUNTIF($F$7:$F$106,F17)&gt;1,COUNTIFS($A$7:$A$106,A17,$C$7:$C$106,C17)&gt;1),"Duplicado","Pronto")))</f>
        <v/>
      </c>
      <c r="H17" s="17" t="n"/>
      <c r="I17" s="31">
        <f>IF(A17&lt;&gt;"Conta","",IFERROR(SUMIFS('Mapa de anomalias'!$G$7:$G$106,'Mapa de anomalias'!$F$7:$F$106,B17),0))</f>
        <v/>
      </c>
      <c r="J17" s="31">
        <f>IF(A17&lt;&gt;"Conta","",IFERROR(SUMIFS('Mapa de anomalias'!$H$7:$H$106,'Mapa de anomalias'!$F$7:$F$106,B17),0))</f>
        <v/>
      </c>
      <c r="K17" s="31">
        <f>IF(A17&lt;&gt;"Conta","",IFERROR(I17-J17,0))</f>
        <v/>
      </c>
      <c r="L17" s="13">
        <f>IF(A17&lt;&gt;"Conta","",IF(AND(I17=0,J17=0),"Sem movimento","Com movimento"))</f>
        <v/>
      </c>
      <c r="M17" s="13">
        <f>IF(A17="Conta",COUNTIF($A$7:A17,"Conta"),"")</f>
        <v/>
      </c>
    </row>
    <row r="18">
      <c r="A18" s="5" t="n"/>
      <c r="B18" s="5" t="n"/>
      <c r="C18" s="5" t="n"/>
      <c r="D18" s="17" t="n"/>
      <c r="E18" s="5" t="n"/>
      <c r="F18" s="13">
        <f>IF(OR(A18="",B18=""),"",A18&amp;"|"&amp;B18)</f>
        <v/>
      </c>
      <c r="G18" s="13">
        <f>IF(COUNTA(A18:E18)=0,"",IF(OR(A18="",B18="",C18="",E18&lt;&gt;"Sim"),"A rever",IF(OR(COUNTIF($F$7:$F$106,F18)&gt;1,COUNTIFS($A$7:$A$106,A18,$C$7:$C$106,C18)&gt;1),"Duplicado","Pronto")))</f>
        <v/>
      </c>
      <c r="H18" s="17" t="n"/>
      <c r="I18" s="31">
        <f>IF(A18&lt;&gt;"Conta","",IFERROR(SUMIFS('Mapa de anomalias'!$G$7:$G$106,'Mapa de anomalias'!$F$7:$F$106,B18),0))</f>
        <v/>
      </c>
      <c r="J18" s="31">
        <f>IF(A18&lt;&gt;"Conta","",IFERROR(SUMIFS('Mapa de anomalias'!$H$7:$H$106,'Mapa de anomalias'!$F$7:$F$106,B18),0))</f>
        <v/>
      </c>
      <c r="K18" s="31">
        <f>IF(A18&lt;&gt;"Conta","",IFERROR(I18-J18,0))</f>
        <v/>
      </c>
      <c r="L18" s="13">
        <f>IF(A18&lt;&gt;"Conta","",IF(AND(I18=0,J18=0),"Sem movimento","Com movimento"))</f>
        <v/>
      </c>
      <c r="M18" s="13">
        <f>IF(A18="Conta",COUNTIF($A$7:A18,"Conta"),"")</f>
        <v/>
      </c>
    </row>
    <row r="19">
      <c r="A19" s="5" t="n"/>
      <c r="B19" s="5" t="n"/>
      <c r="C19" s="5" t="n"/>
      <c r="D19" s="17" t="n"/>
      <c r="E19" s="5" t="n"/>
      <c r="F19" s="13">
        <f>IF(OR(A19="",B19=""),"",A19&amp;"|"&amp;B19)</f>
        <v/>
      </c>
      <c r="G19" s="13">
        <f>IF(COUNTA(A19:E19)=0,"",IF(OR(A19="",B19="",C19="",E19&lt;&gt;"Sim"),"A rever",IF(OR(COUNTIF($F$7:$F$106,F19)&gt;1,COUNTIFS($A$7:$A$106,A19,$C$7:$C$106,C19)&gt;1),"Duplicado","Pronto")))</f>
        <v/>
      </c>
      <c r="H19" s="17" t="n"/>
      <c r="I19" s="31">
        <f>IF(A19&lt;&gt;"Conta","",IFERROR(SUMIFS('Mapa de anomalias'!$G$7:$G$106,'Mapa de anomalias'!$F$7:$F$106,B19),0))</f>
        <v/>
      </c>
      <c r="J19" s="31">
        <f>IF(A19&lt;&gt;"Conta","",IFERROR(SUMIFS('Mapa de anomalias'!$H$7:$H$106,'Mapa de anomalias'!$F$7:$F$106,B19),0))</f>
        <v/>
      </c>
      <c r="K19" s="31">
        <f>IF(A19&lt;&gt;"Conta","",IFERROR(I19-J19,0))</f>
        <v/>
      </c>
      <c r="L19" s="13">
        <f>IF(A19&lt;&gt;"Conta","",IF(AND(I19=0,J19=0),"Sem movimento","Com movimento"))</f>
        <v/>
      </c>
      <c r="M19" s="13">
        <f>IF(A19="Conta",COUNTIF($A$7:A19,"Conta"),"")</f>
        <v/>
      </c>
    </row>
    <row r="20">
      <c r="A20" s="5" t="n"/>
      <c r="B20" s="5" t="n"/>
      <c r="C20" s="5" t="n"/>
      <c r="D20" s="17" t="n"/>
      <c r="E20" s="5" t="n"/>
      <c r="F20" s="13">
        <f>IF(OR(A20="",B20=""),"",A20&amp;"|"&amp;B20)</f>
        <v/>
      </c>
      <c r="G20" s="13">
        <f>IF(COUNTA(A20:E20)=0,"",IF(OR(A20="",B20="",C20="",E20&lt;&gt;"Sim"),"A rever",IF(OR(COUNTIF($F$7:$F$106,F20)&gt;1,COUNTIFS($A$7:$A$106,A20,$C$7:$C$106,C20)&gt;1),"Duplicado","Pronto")))</f>
        <v/>
      </c>
      <c r="H20" s="17" t="n"/>
      <c r="I20" s="31">
        <f>IF(A20&lt;&gt;"Conta","",IFERROR(SUMIFS('Mapa de anomalias'!$G$7:$G$106,'Mapa de anomalias'!$F$7:$F$106,B20),0))</f>
        <v/>
      </c>
      <c r="J20" s="31">
        <f>IF(A20&lt;&gt;"Conta","",IFERROR(SUMIFS('Mapa de anomalias'!$H$7:$H$106,'Mapa de anomalias'!$F$7:$F$106,B20),0))</f>
        <v/>
      </c>
      <c r="K20" s="31">
        <f>IF(A20&lt;&gt;"Conta","",IFERROR(I20-J20,0))</f>
        <v/>
      </c>
      <c r="L20" s="13">
        <f>IF(A20&lt;&gt;"Conta","",IF(AND(I20=0,J20=0),"Sem movimento","Com movimento"))</f>
        <v/>
      </c>
      <c r="M20" s="13">
        <f>IF(A20="Conta",COUNTIF($A$7:A20,"Conta"),"")</f>
        <v/>
      </c>
    </row>
    <row r="21">
      <c r="A21" s="5" t="n"/>
      <c r="B21" s="5" t="n"/>
      <c r="C21" s="5" t="n"/>
      <c r="D21" s="17" t="n"/>
      <c r="E21" s="5" t="n"/>
      <c r="F21" s="13">
        <f>IF(OR(A21="",B21=""),"",A21&amp;"|"&amp;B21)</f>
        <v/>
      </c>
      <c r="G21" s="13">
        <f>IF(COUNTA(A21:E21)=0,"",IF(OR(A21="",B21="",C21="",E21&lt;&gt;"Sim"),"A rever",IF(OR(COUNTIF($F$7:$F$106,F21)&gt;1,COUNTIFS($A$7:$A$106,A21,$C$7:$C$106,C21)&gt;1),"Duplicado","Pronto")))</f>
        <v/>
      </c>
      <c r="H21" s="17" t="n"/>
      <c r="I21" s="31">
        <f>IF(A21&lt;&gt;"Conta","",IFERROR(SUMIFS('Mapa de anomalias'!$G$7:$G$106,'Mapa de anomalias'!$F$7:$F$106,B21),0))</f>
        <v/>
      </c>
      <c r="J21" s="31">
        <f>IF(A21&lt;&gt;"Conta","",IFERROR(SUMIFS('Mapa de anomalias'!$H$7:$H$106,'Mapa de anomalias'!$F$7:$F$106,B21),0))</f>
        <v/>
      </c>
      <c r="K21" s="31">
        <f>IF(A21&lt;&gt;"Conta","",IFERROR(I21-J21,0))</f>
        <v/>
      </c>
      <c r="L21" s="13">
        <f>IF(A21&lt;&gt;"Conta","",IF(AND(I21=0,J21=0),"Sem movimento","Com movimento"))</f>
        <v/>
      </c>
      <c r="M21" s="13">
        <f>IF(A21="Conta",COUNTIF($A$7:A21,"Conta"),"")</f>
        <v/>
      </c>
    </row>
    <row r="22">
      <c r="A22" s="5" t="n"/>
      <c r="B22" s="5" t="n"/>
      <c r="C22" s="5" t="n"/>
      <c r="D22" s="17" t="n"/>
      <c r="E22" s="5" t="n"/>
      <c r="F22" s="13">
        <f>IF(OR(A22="",B22=""),"",A22&amp;"|"&amp;B22)</f>
        <v/>
      </c>
      <c r="G22" s="13">
        <f>IF(COUNTA(A22:E22)=0,"",IF(OR(A22="",B22="",C22="",E22&lt;&gt;"Sim"),"A rever",IF(OR(COUNTIF($F$7:$F$106,F22)&gt;1,COUNTIFS($A$7:$A$106,A22,$C$7:$C$106,C22)&gt;1),"Duplicado","Pronto")))</f>
        <v/>
      </c>
      <c r="H22" s="17" t="n"/>
      <c r="I22" s="31">
        <f>IF(A22&lt;&gt;"Conta","",IFERROR(SUMIFS('Mapa de anomalias'!$G$7:$G$106,'Mapa de anomalias'!$F$7:$F$106,B22),0))</f>
        <v/>
      </c>
      <c r="J22" s="31">
        <f>IF(A22&lt;&gt;"Conta","",IFERROR(SUMIFS('Mapa de anomalias'!$H$7:$H$106,'Mapa de anomalias'!$F$7:$F$106,B22),0))</f>
        <v/>
      </c>
      <c r="K22" s="31">
        <f>IF(A22&lt;&gt;"Conta","",IFERROR(I22-J22,0))</f>
        <v/>
      </c>
      <c r="L22" s="13">
        <f>IF(A22&lt;&gt;"Conta","",IF(AND(I22=0,J22=0),"Sem movimento","Com movimento"))</f>
        <v/>
      </c>
      <c r="M22" s="13">
        <f>IF(A22="Conta",COUNTIF($A$7:A22,"Conta"),"")</f>
        <v/>
      </c>
    </row>
    <row r="23">
      <c r="A23" s="5" t="n"/>
      <c r="B23" s="5" t="n"/>
      <c r="C23" s="5" t="n"/>
      <c r="D23" s="17" t="n"/>
      <c r="E23" s="5" t="n"/>
      <c r="F23" s="13">
        <f>IF(OR(A23="",B23=""),"",A23&amp;"|"&amp;B23)</f>
        <v/>
      </c>
      <c r="G23" s="13">
        <f>IF(COUNTA(A23:E23)=0,"",IF(OR(A23="",B23="",C23="",E23&lt;&gt;"Sim"),"A rever",IF(OR(COUNTIF($F$7:$F$106,F23)&gt;1,COUNTIFS($A$7:$A$106,A23,$C$7:$C$106,C23)&gt;1),"Duplicado","Pronto")))</f>
        <v/>
      </c>
      <c r="H23" s="17" t="n"/>
      <c r="I23" s="31">
        <f>IF(A23&lt;&gt;"Conta","",IFERROR(SUMIFS('Mapa de anomalias'!$G$7:$G$106,'Mapa de anomalias'!$F$7:$F$106,B23),0))</f>
        <v/>
      </c>
      <c r="J23" s="31">
        <f>IF(A23&lt;&gt;"Conta","",IFERROR(SUMIFS('Mapa de anomalias'!$H$7:$H$106,'Mapa de anomalias'!$F$7:$F$106,B23),0))</f>
        <v/>
      </c>
      <c r="K23" s="31">
        <f>IF(A23&lt;&gt;"Conta","",IFERROR(I23-J23,0))</f>
        <v/>
      </c>
      <c r="L23" s="13">
        <f>IF(A23&lt;&gt;"Conta","",IF(AND(I23=0,J23=0),"Sem movimento","Com movimento"))</f>
        <v/>
      </c>
      <c r="M23" s="13">
        <f>IF(A23="Conta",COUNTIF($A$7:A23,"Conta"),"")</f>
        <v/>
      </c>
    </row>
    <row r="24">
      <c r="A24" s="5" t="n"/>
      <c r="B24" s="5" t="n"/>
      <c r="C24" s="5" t="n"/>
      <c r="D24" s="17" t="n"/>
      <c r="E24" s="5" t="n"/>
      <c r="F24" s="13">
        <f>IF(OR(A24="",B24=""),"",A24&amp;"|"&amp;B24)</f>
        <v/>
      </c>
      <c r="G24" s="13">
        <f>IF(COUNTA(A24:E24)=0,"",IF(OR(A24="",B24="",C24="",E24&lt;&gt;"Sim"),"A rever",IF(OR(COUNTIF($F$7:$F$106,F24)&gt;1,COUNTIFS($A$7:$A$106,A24,$C$7:$C$106,C24)&gt;1),"Duplicado","Pronto")))</f>
        <v/>
      </c>
      <c r="H24" s="17" t="n"/>
      <c r="I24" s="31">
        <f>IF(A24&lt;&gt;"Conta","",IFERROR(SUMIFS('Mapa de anomalias'!$G$7:$G$106,'Mapa de anomalias'!$F$7:$F$106,B24),0))</f>
        <v/>
      </c>
      <c r="J24" s="31">
        <f>IF(A24&lt;&gt;"Conta","",IFERROR(SUMIFS('Mapa de anomalias'!$H$7:$H$106,'Mapa de anomalias'!$F$7:$F$106,B24),0))</f>
        <v/>
      </c>
      <c r="K24" s="31">
        <f>IF(A24&lt;&gt;"Conta","",IFERROR(I24-J24,0))</f>
        <v/>
      </c>
      <c r="L24" s="13">
        <f>IF(A24&lt;&gt;"Conta","",IF(AND(I24=0,J24=0),"Sem movimento","Com movimento"))</f>
        <v/>
      </c>
      <c r="M24" s="13">
        <f>IF(A24="Conta",COUNTIF($A$7:A24,"Conta"),"")</f>
        <v/>
      </c>
    </row>
    <row r="25">
      <c r="A25" s="5" t="n"/>
      <c r="B25" s="5" t="n"/>
      <c r="C25" s="5" t="n"/>
      <c r="D25" s="17" t="n"/>
      <c r="E25" s="5" t="n"/>
      <c r="F25" s="13">
        <f>IF(OR(A25="",B25=""),"",A25&amp;"|"&amp;B25)</f>
        <v/>
      </c>
      <c r="G25" s="13">
        <f>IF(COUNTA(A25:E25)=0,"",IF(OR(A25="",B25="",C25="",E25&lt;&gt;"Sim"),"A rever",IF(OR(COUNTIF($F$7:$F$106,F25)&gt;1,COUNTIFS($A$7:$A$106,A25,$C$7:$C$106,C25)&gt;1),"Duplicado","Pronto")))</f>
        <v/>
      </c>
      <c r="H25" s="17" t="n"/>
      <c r="I25" s="31">
        <f>IF(A25&lt;&gt;"Conta","",IFERROR(SUMIFS('Mapa de anomalias'!$G$7:$G$106,'Mapa de anomalias'!$F$7:$F$106,B25),0))</f>
        <v/>
      </c>
      <c r="J25" s="31">
        <f>IF(A25&lt;&gt;"Conta","",IFERROR(SUMIFS('Mapa de anomalias'!$H$7:$H$106,'Mapa de anomalias'!$F$7:$F$106,B25),0))</f>
        <v/>
      </c>
      <c r="K25" s="31">
        <f>IF(A25&lt;&gt;"Conta","",IFERROR(I25-J25,0))</f>
        <v/>
      </c>
      <c r="L25" s="13">
        <f>IF(A25&lt;&gt;"Conta","",IF(AND(I25=0,J25=0),"Sem movimento","Com movimento"))</f>
        <v/>
      </c>
      <c r="M25" s="13">
        <f>IF(A25="Conta",COUNTIF($A$7:A25,"Conta"),"")</f>
        <v/>
      </c>
    </row>
    <row r="26">
      <c r="A26" s="5" t="n"/>
      <c r="B26" s="5" t="n"/>
      <c r="C26" s="5" t="n"/>
      <c r="D26" s="17" t="n"/>
      <c r="E26" s="5" t="n"/>
      <c r="F26" s="13">
        <f>IF(OR(A26="",B26=""),"",A26&amp;"|"&amp;B26)</f>
        <v/>
      </c>
      <c r="G26" s="13">
        <f>IF(COUNTA(A26:E26)=0,"",IF(OR(A26="",B26="",C26="",E26&lt;&gt;"Sim"),"A rever",IF(OR(COUNTIF($F$7:$F$106,F26)&gt;1,COUNTIFS($A$7:$A$106,A26,$C$7:$C$106,C26)&gt;1),"Duplicado","Pronto")))</f>
        <v/>
      </c>
      <c r="H26" s="17" t="n"/>
      <c r="I26" s="31">
        <f>IF(A26&lt;&gt;"Conta","",IFERROR(SUMIFS('Mapa de anomalias'!$G$7:$G$106,'Mapa de anomalias'!$F$7:$F$106,B26),0))</f>
        <v/>
      </c>
      <c r="J26" s="31">
        <f>IF(A26&lt;&gt;"Conta","",IFERROR(SUMIFS('Mapa de anomalias'!$H$7:$H$106,'Mapa de anomalias'!$F$7:$F$106,B26),0))</f>
        <v/>
      </c>
      <c r="K26" s="31">
        <f>IF(A26&lt;&gt;"Conta","",IFERROR(I26-J26,0))</f>
        <v/>
      </c>
      <c r="L26" s="13">
        <f>IF(A26&lt;&gt;"Conta","",IF(AND(I26=0,J26=0),"Sem movimento","Com movimento"))</f>
        <v/>
      </c>
      <c r="M26" s="13">
        <f>IF(A26="Conta",COUNTIF($A$7:A26,"Conta"),"")</f>
        <v/>
      </c>
    </row>
    <row r="27">
      <c r="A27" s="5" t="n"/>
      <c r="B27" s="5" t="n"/>
      <c r="C27" s="5" t="n"/>
      <c r="D27" s="17" t="n"/>
      <c r="E27" s="5" t="n"/>
      <c r="F27" s="13">
        <f>IF(OR(A27="",B27=""),"",A27&amp;"|"&amp;B27)</f>
        <v/>
      </c>
      <c r="G27" s="13">
        <f>IF(COUNTA(A27:E27)=0,"",IF(OR(A27="",B27="",C27="",E27&lt;&gt;"Sim"),"A rever",IF(OR(COUNTIF($F$7:$F$106,F27)&gt;1,COUNTIFS($A$7:$A$106,A27,$C$7:$C$106,C27)&gt;1),"Duplicado","Pronto")))</f>
        <v/>
      </c>
      <c r="H27" s="17" t="n"/>
      <c r="I27" s="31">
        <f>IF(A27&lt;&gt;"Conta","",IFERROR(SUMIFS('Mapa de anomalias'!$G$7:$G$106,'Mapa de anomalias'!$F$7:$F$106,B27),0))</f>
        <v/>
      </c>
      <c r="J27" s="31">
        <f>IF(A27&lt;&gt;"Conta","",IFERROR(SUMIFS('Mapa de anomalias'!$H$7:$H$106,'Mapa de anomalias'!$F$7:$F$106,B27),0))</f>
        <v/>
      </c>
      <c r="K27" s="31">
        <f>IF(A27&lt;&gt;"Conta","",IFERROR(I27-J27,0))</f>
        <v/>
      </c>
      <c r="L27" s="13">
        <f>IF(A27&lt;&gt;"Conta","",IF(AND(I27=0,J27=0),"Sem movimento","Com movimento"))</f>
        <v/>
      </c>
      <c r="M27" s="13">
        <f>IF(A27="Conta",COUNTIF($A$7:A27,"Conta"),"")</f>
        <v/>
      </c>
    </row>
    <row r="28">
      <c r="A28" s="5" t="n"/>
      <c r="B28" s="5" t="n"/>
      <c r="C28" s="5" t="n"/>
      <c r="D28" s="17" t="n"/>
      <c r="E28" s="5" t="n"/>
      <c r="F28" s="13">
        <f>IF(OR(A28="",B28=""),"",A28&amp;"|"&amp;B28)</f>
        <v/>
      </c>
      <c r="G28" s="13">
        <f>IF(COUNTA(A28:E28)=0,"",IF(OR(A28="",B28="",C28="",E28&lt;&gt;"Sim"),"A rever",IF(OR(COUNTIF($F$7:$F$106,F28)&gt;1,COUNTIFS($A$7:$A$106,A28,$C$7:$C$106,C28)&gt;1),"Duplicado","Pronto")))</f>
        <v/>
      </c>
      <c r="H28" s="17" t="n"/>
      <c r="I28" s="31">
        <f>IF(A28&lt;&gt;"Conta","",IFERROR(SUMIFS('Mapa de anomalias'!$G$7:$G$106,'Mapa de anomalias'!$F$7:$F$106,B28),0))</f>
        <v/>
      </c>
      <c r="J28" s="31">
        <f>IF(A28&lt;&gt;"Conta","",IFERROR(SUMIFS('Mapa de anomalias'!$H$7:$H$106,'Mapa de anomalias'!$F$7:$F$106,B28),0))</f>
        <v/>
      </c>
      <c r="K28" s="31">
        <f>IF(A28&lt;&gt;"Conta","",IFERROR(I28-J28,0))</f>
        <v/>
      </c>
      <c r="L28" s="13">
        <f>IF(A28&lt;&gt;"Conta","",IF(AND(I28=0,J28=0),"Sem movimento","Com movimento"))</f>
        <v/>
      </c>
      <c r="M28" s="13">
        <f>IF(A28="Conta",COUNTIF($A$7:A28,"Conta"),"")</f>
        <v/>
      </c>
    </row>
    <row r="29">
      <c r="A29" s="5" t="n"/>
      <c r="B29" s="5" t="n"/>
      <c r="C29" s="5" t="n"/>
      <c r="D29" s="17" t="n"/>
      <c r="E29" s="5" t="n"/>
      <c r="F29" s="13">
        <f>IF(OR(A29="",B29=""),"",A29&amp;"|"&amp;B29)</f>
        <v/>
      </c>
      <c r="G29" s="13">
        <f>IF(COUNTA(A29:E29)=0,"",IF(OR(A29="",B29="",C29="",E29&lt;&gt;"Sim"),"A rever",IF(OR(COUNTIF($F$7:$F$106,F29)&gt;1,COUNTIFS($A$7:$A$106,A29,$C$7:$C$106,C29)&gt;1),"Duplicado","Pronto")))</f>
        <v/>
      </c>
      <c r="H29" s="17" t="n"/>
      <c r="I29" s="31">
        <f>IF(A29&lt;&gt;"Conta","",IFERROR(SUMIFS('Mapa de anomalias'!$G$7:$G$106,'Mapa de anomalias'!$F$7:$F$106,B29),0))</f>
        <v/>
      </c>
      <c r="J29" s="31">
        <f>IF(A29&lt;&gt;"Conta","",IFERROR(SUMIFS('Mapa de anomalias'!$H$7:$H$106,'Mapa de anomalias'!$F$7:$F$106,B29),0))</f>
        <v/>
      </c>
      <c r="K29" s="31">
        <f>IF(A29&lt;&gt;"Conta","",IFERROR(I29-J29,0))</f>
        <v/>
      </c>
      <c r="L29" s="13">
        <f>IF(A29&lt;&gt;"Conta","",IF(AND(I29=0,J29=0),"Sem movimento","Com movimento"))</f>
        <v/>
      </c>
      <c r="M29" s="13">
        <f>IF(A29="Conta",COUNTIF($A$7:A29,"Conta"),"")</f>
        <v/>
      </c>
    </row>
    <row r="30">
      <c r="A30" s="5" t="n"/>
      <c r="B30" s="5" t="n"/>
      <c r="C30" s="5" t="n"/>
      <c r="D30" s="17" t="n"/>
      <c r="E30" s="5" t="n"/>
      <c r="F30" s="13">
        <f>IF(OR(A30="",B30=""),"",A30&amp;"|"&amp;B30)</f>
        <v/>
      </c>
      <c r="G30" s="13">
        <f>IF(COUNTA(A30:E30)=0,"",IF(OR(A30="",B30="",C30="",E30&lt;&gt;"Sim"),"A rever",IF(OR(COUNTIF($F$7:$F$106,F30)&gt;1,COUNTIFS($A$7:$A$106,A30,$C$7:$C$106,C30)&gt;1),"Duplicado","Pronto")))</f>
        <v/>
      </c>
      <c r="H30" s="17" t="n"/>
      <c r="I30" s="31">
        <f>IF(A30&lt;&gt;"Conta","",IFERROR(SUMIFS('Mapa de anomalias'!$G$7:$G$106,'Mapa de anomalias'!$F$7:$F$106,B30),0))</f>
        <v/>
      </c>
      <c r="J30" s="31">
        <f>IF(A30&lt;&gt;"Conta","",IFERROR(SUMIFS('Mapa de anomalias'!$H$7:$H$106,'Mapa de anomalias'!$F$7:$F$106,B30),0))</f>
        <v/>
      </c>
      <c r="K30" s="31">
        <f>IF(A30&lt;&gt;"Conta","",IFERROR(I30-J30,0))</f>
        <v/>
      </c>
      <c r="L30" s="13">
        <f>IF(A30&lt;&gt;"Conta","",IF(AND(I30=0,J30=0),"Sem movimento","Com movimento"))</f>
        <v/>
      </c>
      <c r="M30" s="13">
        <f>IF(A30="Conta",COUNTIF($A$7:A30,"Conta"),"")</f>
        <v/>
      </c>
    </row>
    <row r="31">
      <c r="A31" s="5" t="n"/>
      <c r="B31" s="5" t="n"/>
      <c r="C31" s="5" t="n"/>
      <c r="D31" s="17" t="n"/>
      <c r="E31" s="5" t="n"/>
      <c r="F31" s="13">
        <f>IF(OR(A31="",B31=""),"",A31&amp;"|"&amp;B31)</f>
        <v/>
      </c>
      <c r="G31" s="13">
        <f>IF(COUNTA(A31:E31)=0,"",IF(OR(A31="",B31="",C31="",E31&lt;&gt;"Sim"),"A rever",IF(OR(COUNTIF($F$7:$F$106,F31)&gt;1,COUNTIFS($A$7:$A$106,A31,$C$7:$C$106,C31)&gt;1),"Duplicado","Pronto")))</f>
        <v/>
      </c>
      <c r="H31" s="17" t="n"/>
      <c r="I31" s="31">
        <f>IF(A31&lt;&gt;"Conta","",IFERROR(SUMIFS('Mapa de anomalias'!$G$7:$G$106,'Mapa de anomalias'!$F$7:$F$106,B31),0))</f>
        <v/>
      </c>
      <c r="J31" s="31">
        <f>IF(A31&lt;&gt;"Conta","",IFERROR(SUMIFS('Mapa de anomalias'!$H$7:$H$106,'Mapa de anomalias'!$F$7:$F$106,B31),0))</f>
        <v/>
      </c>
      <c r="K31" s="31">
        <f>IF(A31&lt;&gt;"Conta","",IFERROR(I31-J31,0))</f>
        <v/>
      </c>
      <c r="L31" s="13">
        <f>IF(A31&lt;&gt;"Conta","",IF(AND(I31=0,J31=0),"Sem movimento","Com movimento"))</f>
        <v/>
      </c>
      <c r="M31" s="13">
        <f>IF(A31="Conta",COUNTIF($A$7:A31,"Conta"),"")</f>
        <v/>
      </c>
    </row>
    <row r="32">
      <c r="A32" s="5" t="n"/>
      <c r="B32" s="5" t="n"/>
      <c r="C32" s="5" t="n"/>
      <c r="D32" s="17" t="n"/>
      <c r="E32" s="5" t="n"/>
      <c r="F32" s="13">
        <f>IF(OR(A32="",B32=""),"",A32&amp;"|"&amp;B32)</f>
        <v/>
      </c>
      <c r="G32" s="13">
        <f>IF(COUNTA(A32:E32)=0,"",IF(OR(A32="",B32="",C32="",E32&lt;&gt;"Sim"),"A rever",IF(OR(COUNTIF($F$7:$F$106,F32)&gt;1,COUNTIFS($A$7:$A$106,A32,$C$7:$C$106,C32)&gt;1),"Duplicado","Pronto")))</f>
        <v/>
      </c>
      <c r="H32" s="17" t="n"/>
      <c r="I32" s="31">
        <f>IF(A32&lt;&gt;"Conta","",IFERROR(SUMIFS('Mapa de anomalias'!$G$7:$G$106,'Mapa de anomalias'!$F$7:$F$106,B32),0))</f>
        <v/>
      </c>
      <c r="J32" s="31">
        <f>IF(A32&lt;&gt;"Conta","",IFERROR(SUMIFS('Mapa de anomalias'!$H$7:$H$106,'Mapa de anomalias'!$F$7:$F$106,B32),0))</f>
        <v/>
      </c>
      <c r="K32" s="31">
        <f>IF(A32&lt;&gt;"Conta","",IFERROR(I32-J32,0))</f>
        <v/>
      </c>
      <c r="L32" s="13">
        <f>IF(A32&lt;&gt;"Conta","",IF(AND(I32=0,J32=0),"Sem movimento","Com movimento"))</f>
        <v/>
      </c>
      <c r="M32" s="13">
        <f>IF(A32="Conta",COUNTIF($A$7:A32,"Conta"),"")</f>
        <v/>
      </c>
    </row>
    <row r="33">
      <c r="A33" s="5" t="n"/>
      <c r="B33" s="5" t="n"/>
      <c r="C33" s="5" t="n"/>
      <c r="D33" s="17" t="n"/>
      <c r="E33" s="5" t="n"/>
      <c r="F33" s="13">
        <f>IF(OR(A33="",B33=""),"",A33&amp;"|"&amp;B33)</f>
        <v/>
      </c>
      <c r="G33" s="13">
        <f>IF(COUNTA(A33:E33)=0,"",IF(OR(A33="",B33="",C33="",E33&lt;&gt;"Sim"),"A rever",IF(OR(COUNTIF($F$7:$F$106,F33)&gt;1,COUNTIFS($A$7:$A$106,A33,$C$7:$C$106,C33)&gt;1),"Duplicado","Pronto")))</f>
        <v/>
      </c>
      <c r="H33" s="17" t="n"/>
      <c r="I33" s="31">
        <f>IF(A33&lt;&gt;"Conta","",IFERROR(SUMIFS('Mapa de anomalias'!$G$7:$G$106,'Mapa de anomalias'!$F$7:$F$106,B33),0))</f>
        <v/>
      </c>
      <c r="J33" s="31">
        <f>IF(A33&lt;&gt;"Conta","",IFERROR(SUMIFS('Mapa de anomalias'!$H$7:$H$106,'Mapa de anomalias'!$F$7:$F$106,B33),0))</f>
        <v/>
      </c>
      <c r="K33" s="31">
        <f>IF(A33&lt;&gt;"Conta","",IFERROR(I33-J33,0))</f>
        <v/>
      </c>
      <c r="L33" s="13">
        <f>IF(A33&lt;&gt;"Conta","",IF(AND(I33=0,J33=0),"Sem movimento","Com movimento"))</f>
        <v/>
      </c>
      <c r="M33" s="13">
        <f>IF(A33="Conta",COUNTIF($A$7:A33,"Conta"),"")</f>
        <v/>
      </c>
    </row>
    <row r="34">
      <c r="A34" s="5" t="n"/>
      <c r="B34" s="5" t="n"/>
      <c r="C34" s="5" t="n"/>
      <c r="D34" s="17" t="n"/>
      <c r="E34" s="5" t="n"/>
      <c r="F34" s="13">
        <f>IF(OR(A34="",B34=""),"",A34&amp;"|"&amp;B34)</f>
        <v/>
      </c>
      <c r="G34" s="13">
        <f>IF(COUNTA(A34:E34)=0,"",IF(OR(A34="",B34="",C34="",E34&lt;&gt;"Sim"),"A rever",IF(OR(COUNTIF($F$7:$F$106,F34)&gt;1,COUNTIFS($A$7:$A$106,A34,$C$7:$C$106,C34)&gt;1),"Duplicado","Pronto")))</f>
        <v/>
      </c>
      <c r="H34" s="17" t="n"/>
      <c r="I34" s="31">
        <f>IF(A34&lt;&gt;"Conta","",IFERROR(SUMIFS('Mapa de anomalias'!$G$7:$G$106,'Mapa de anomalias'!$F$7:$F$106,B34),0))</f>
        <v/>
      </c>
      <c r="J34" s="31">
        <f>IF(A34&lt;&gt;"Conta","",IFERROR(SUMIFS('Mapa de anomalias'!$H$7:$H$106,'Mapa de anomalias'!$F$7:$F$106,B34),0))</f>
        <v/>
      </c>
      <c r="K34" s="31">
        <f>IF(A34&lt;&gt;"Conta","",IFERROR(I34-J34,0))</f>
        <v/>
      </c>
      <c r="L34" s="13">
        <f>IF(A34&lt;&gt;"Conta","",IF(AND(I34=0,J34=0),"Sem movimento","Com movimento"))</f>
        <v/>
      </c>
      <c r="M34" s="13">
        <f>IF(A34="Conta",COUNTIF($A$7:A34,"Conta"),"")</f>
        <v/>
      </c>
    </row>
    <row r="35">
      <c r="A35" s="5" t="n"/>
      <c r="B35" s="5" t="n"/>
      <c r="C35" s="5" t="n"/>
      <c r="D35" s="17" t="n"/>
      <c r="E35" s="5" t="n"/>
      <c r="F35" s="13">
        <f>IF(OR(A35="",B35=""),"",A35&amp;"|"&amp;B35)</f>
        <v/>
      </c>
      <c r="G35" s="13">
        <f>IF(COUNTA(A35:E35)=0,"",IF(OR(A35="",B35="",C35="",E35&lt;&gt;"Sim"),"A rever",IF(OR(COUNTIF($F$7:$F$106,F35)&gt;1,COUNTIFS($A$7:$A$106,A35,$C$7:$C$106,C35)&gt;1),"Duplicado","Pronto")))</f>
        <v/>
      </c>
      <c r="H35" s="17" t="n"/>
      <c r="I35" s="31">
        <f>IF(A35&lt;&gt;"Conta","",IFERROR(SUMIFS('Mapa de anomalias'!$G$7:$G$106,'Mapa de anomalias'!$F$7:$F$106,B35),0))</f>
        <v/>
      </c>
      <c r="J35" s="31">
        <f>IF(A35&lt;&gt;"Conta","",IFERROR(SUMIFS('Mapa de anomalias'!$H$7:$H$106,'Mapa de anomalias'!$F$7:$F$106,B35),0))</f>
        <v/>
      </c>
      <c r="K35" s="31">
        <f>IF(A35&lt;&gt;"Conta","",IFERROR(I35-J35,0))</f>
        <v/>
      </c>
      <c r="L35" s="13">
        <f>IF(A35&lt;&gt;"Conta","",IF(AND(I35=0,J35=0),"Sem movimento","Com movimento"))</f>
        <v/>
      </c>
      <c r="M35" s="13">
        <f>IF(A35="Conta",COUNTIF($A$7:A35,"Conta"),"")</f>
        <v/>
      </c>
    </row>
    <row r="36">
      <c r="A36" s="5" t="n"/>
      <c r="B36" s="5" t="n"/>
      <c r="C36" s="5" t="n"/>
      <c r="D36" s="17" t="n"/>
      <c r="E36" s="5" t="n"/>
      <c r="F36" s="13">
        <f>IF(OR(A36="",B36=""),"",A36&amp;"|"&amp;B36)</f>
        <v/>
      </c>
      <c r="G36" s="13">
        <f>IF(COUNTA(A36:E36)=0,"",IF(OR(A36="",B36="",C36="",E36&lt;&gt;"Sim"),"A rever",IF(OR(COUNTIF($F$7:$F$106,F36)&gt;1,COUNTIFS($A$7:$A$106,A36,$C$7:$C$106,C36)&gt;1),"Duplicado","Pronto")))</f>
        <v/>
      </c>
      <c r="H36" s="17" t="n"/>
      <c r="I36" s="31">
        <f>IF(A36&lt;&gt;"Conta","",IFERROR(SUMIFS('Mapa de anomalias'!$G$7:$G$106,'Mapa de anomalias'!$F$7:$F$106,B36),0))</f>
        <v/>
      </c>
      <c r="J36" s="31">
        <f>IF(A36&lt;&gt;"Conta","",IFERROR(SUMIFS('Mapa de anomalias'!$H$7:$H$106,'Mapa de anomalias'!$F$7:$F$106,B36),0))</f>
        <v/>
      </c>
      <c r="K36" s="31">
        <f>IF(A36&lt;&gt;"Conta","",IFERROR(I36-J36,0))</f>
        <v/>
      </c>
      <c r="L36" s="13">
        <f>IF(A36&lt;&gt;"Conta","",IF(AND(I36=0,J36=0),"Sem movimento","Com movimento"))</f>
        <v/>
      </c>
      <c r="M36" s="13">
        <f>IF(A36="Conta",COUNTIF($A$7:A36,"Conta"),"")</f>
        <v/>
      </c>
    </row>
    <row r="37">
      <c r="A37" s="5" t="n"/>
      <c r="B37" s="5" t="n"/>
      <c r="C37" s="5" t="n"/>
      <c r="D37" s="17" t="n"/>
      <c r="E37" s="5" t="n"/>
      <c r="F37" s="13">
        <f>IF(OR(A37="",B37=""),"",A37&amp;"|"&amp;B37)</f>
        <v/>
      </c>
      <c r="G37" s="13">
        <f>IF(COUNTA(A37:E37)=0,"",IF(OR(A37="",B37="",C37="",E37&lt;&gt;"Sim"),"A rever",IF(OR(COUNTIF($F$7:$F$106,F37)&gt;1,COUNTIFS($A$7:$A$106,A37,$C$7:$C$106,C37)&gt;1),"Duplicado","Pronto")))</f>
        <v/>
      </c>
      <c r="H37" s="17" t="n"/>
      <c r="I37" s="31">
        <f>IF(A37&lt;&gt;"Conta","",IFERROR(SUMIFS('Mapa de anomalias'!$G$7:$G$106,'Mapa de anomalias'!$F$7:$F$106,B37),0))</f>
        <v/>
      </c>
      <c r="J37" s="31">
        <f>IF(A37&lt;&gt;"Conta","",IFERROR(SUMIFS('Mapa de anomalias'!$H$7:$H$106,'Mapa de anomalias'!$F$7:$F$106,B37),0))</f>
        <v/>
      </c>
      <c r="K37" s="31">
        <f>IF(A37&lt;&gt;"Conta","",IFERROR(I37-J37,0))</f>
        <v/>
      </c>
      <c r="L37" s="13">
        <f>IF(A37&lt;&gt;"Conta","",IF(AND(I37=0,J37=0),"Sem movimento","Com movimento"))</f>
        <v/>
      </c>
      <c r="M37" s="13">
        <f>IF(A37="Conta",COUNTIF($A$7:A37,"Conta"),"")</f>
        <v/>
      </c>
    </row>
    <row r="38">
      <c r="A38" s="5" t="n"/>
      <c r="B38" s="5" t="n"/>
      <c r="C38" s="5" t="n"/>
      <c r="D38" s="17" t="n"/>
      <c r="E38" s="5" t="n"/>
      <c r="F38" s="13">
        <f>IF(OR(A38="",B38=""),"",A38&amp;"|"&amp;B38)</f>
        <v/>
      </c>
      <c r="G38" s="13">
        <f>IF(COUNTA(A38:E38)=0,"",IF(OR(A38="",B38="",C38="",E38&lt;&gt;"Sim"),"A rever",IF(OR(COUNTIF($F$7:$F$106,F38)&gt;1,COUNTIFS($A$7:$A$106,A38,$C$7:$C$106,C38)&gt;1),"Duplicado","Pronto")))</f>
        <v/>
      </c>
      <c r="H38" s="17" t="n"/>
      <c r="I38" s="31">
        <f>IF(A38&lt;&gt;"Conta","",IFERROR(SUMIFS('Mapa de anomalias'!$G$7:$G$106,'Mapa de anomalias'!$F$7:$F$106,B38),0))</f>
        <v/>
      </c>
      <c r="J38" s="31">
        <f>IF(A38&lt;&gt;"Conta","",IFERROR(SUMIFS('Mapa de anomalias'!$H$7:$H$106,'Mapa de anomalias'!$F$7:$F$106,B38),0))</f>
        <v/>
      </c>
      <c r="K38" s="31">
        <f>IF(A38&lt;&gt;"Conta","",IFERROR(I38-J38,0))</f>
        <v/>
      </c>
      <c r="L38" s="13">
        <f>IF(A38&lt;&gt;"Conta","",IF(AND(I38=0,J38=0),"Sem movimento","Com movimento"))</f>
        <v/>
      </c>
      <c r="M38" s="13">
        <f>IF(A38="Conta",COUNTIF($A$7:A38,"Conta"),"")</f>
        <v/>
      </c>
    </row>
    <row r="39">
      <c r="A39" s="5" t="n"/>
      <c r="B39" s="5" t="n"/>
      <c r="C39" s="5" t="n"/>
      <c r="D39" s="17" t="n"/>
      <c r="E39" s="5" t="n"/>
      <c r="F39" s="13">
        <f>IF(OR(A39="",B39=""),"",A39&amp;"|"&amp;B39)</f>
        <v/>
      </c>
      <c r="G39" s="13">
        <f>IF(COUNTA(A39:E39)=0,"",IF(OR(A39="",B39="",C39="",E39&lt;&gt;"Sim"),"A rever",IF(OR(COUNTIF($F$7:$F$106,F39)&gt;1,COUNTIFS($A$7:$A$106,A39,$C$7:$C$106,C39)&gt;1),"Duplicado","Pronto")))</f>
        <v/>
      </c>
      <c r="H39" s="17" t="n"/>
      <c r="I39" s="31">
        <f>IF(A39&lt;&gt;"Conta","",IFERROR(SUMIFS('Mapa de anomalias'!$G$7:$G$106,'Mapa de anomalias'!$F$7:$F$106,B39),0))</f>
        <v/>
      </c>
      <c r="J39" s="31">
        <f>IF(A39&lt;&gt;"Conta","",IFERROR(SUMIFS('Mapa de anomalias'!$H$7:$H$106,'Mapa de anomalias'!$F$7:$F$106,B39),0))</f>
        <v/>
      </c>
      <c r="K39" s="31">
        <f>IF(A39&lt;&gt;"Conta","",IFERROR(I39-J39,0))</f>
        <v/>
      </c>
      <c r="L39" s="13">
        <f>IF(A39&lt;&gt;"Conta","",IF(AND(I39=0,J39=0),"Sem movimento","Com movimento"))</f>
        <v/>
      </c>
      <c r="M39" s="13">
        <f>IF(A39="Conta",COUNTIF($A$7:A39,"Conta"),"")</f>
        <v/>
      </c>
    </row>
    <row r="40">
      <c r="A40" s="5" t="n"/>
      <c r="B40" s="5" t="n"/>
      <c r="C40" s="5" t="n"/>
      <c r="D40" s="17" t="n"/>
      <c r="E40" s="5" t="n"/>
      <c r="F40" s="13">
        <f>IF(OR(A40="",B40=""),"",A40&amp;"|"&amp;B40)</f>
        <v/>
      </c>
      <c r="G40" s="13">
        <f>IF(COUNTA(A40:E40)=0,"",IF(OR(A40="",B40="",C40="",E40&lt;&gt;"Sim"),"A rever",IF(OR(COUNTIF($F$7:$F$106,F40)&gt;1,COUNTIFS($A$7:$A$106,A40,$C$7:$C$106,C40)&gt;1),"Duplicado","Pronto")))</f>
        <v/>
      </c>
      <c r="H40" s="17" t="n"/>
      <c r="I40" s="31">
        <f>IF(A40&lt;&gt;"Conta","",IFERROR(SUMIFS('Mapa de anomalias'!$G$7:$G$106,'Mapa de anomalias'!$F$7:$F$106,B40),0))</f>
        <v/>
      </c>
      <c r="J40" s="31">
        <f>IF(A40&lt;&gt;"Conta","",IFERROR(SUMIFS('Mapa de anomalias'!$H$7:$H$106,'Mapa de anomalias'!$F$7:$F$106,B40),0))</f>
        <v/>
      </c>
      <c r="K40" s="31">
        <f>IF(A40&lt;&gt;"Conta","",IFERROR(I40-J40,0))</f>
        <v/>
      </c>
      <c r="L40" s="13">
        <f>IF(A40&lt;&gt;"Conta","",IF(AND(I40=0,J40=0),"Sem movimento","Com movimento"))</f>
        <v/>
      </c>
      <c r="M40" s="13">
        <f>IF(A40="Conta",COUNTIF($A$7:A40,"Conta"),"")</f>
        <v/>
      </c>
    </row>
    <row r="41">
      <c r="A41" s="5" t="n"/>
      <c r="B41" s="5" t="n"/>
      <c r="C41" s="5" t="n"/>
      <c r="D41" s="17" t="n"/>
      <c r="E41" s="5" t="n"/>
      <c r="F41" s="13">
        <f>IF(OR(A41="",B41=""),"",A41&amp;"|"&amp;B41)</f>
        <v/>
      </c>
      <c r="G41" s="13">
        <f>IF(COUNTA(A41:E41)=0,"",IF(OR(A41="",B41="",C41="",E41&lt;&gt;"Sim"),"A rever",IF(OR(COUNTIF($F$7:$F$106,F41)&gt;1,COUNTIFS($A$7:$A$106,A41,$C$7:$C$106,C41)&gt;1),"Duplicado","Pronto")))</f>
        <v/>
      </c>
      <c r="H41" s="17" t="n"/>
      <c r="I41" s="31">
        <f>IF(A41&lt;&gt;"Conta","",IFERROR(SUMIFS('Mapa de anomalias'!$G$7:$G$106,'Mapa de anomalias'!$F$7:$F$106,B41),0))</f>
        <v/>
      </c>
      <c r="J41" s="31">
        <f>IF(A41&lt;&gt;"Conta","",IFERROR(SUMIFS('Mapa de anomalias'!$H$7:$H$106,'Mapa de anomalias'!$F$7:$F$106,B41),0))</f>
        <v/>
      </c>
      <c r="K41" s="31">
        <f>IF(A41&lt;&gt;"Conta","",IFERROR(I41-J41,0))</f>
        <v/>
      </c>
      <c r="L41" s="13">
        <f>IF(A41&lt;&gt;"Conta","",IF(AND(I41=0,J41=0),"Sem movimento","Com movimento"))</f>
        <v/>
      </c>
      <c r="M41" s="13">
        <f>IF(A41="Conta",COUNTIF($A$7:A41,"Conta"),"")</f>
        <v/>
      </c>
    </row>
    <row r="42">
      <c r="A42" s="5" t="n"/>
      <c r="B42" s="5" t="n"/>
      <c r="C42" s="5" t="n"/>
      <c r="D42" s="17" t="n"/>
      <c r="E42" s="5" t="n"/>
      <c r="F42" s="13">
        <f>IF(OR(A42="",B42=""),"",A42&amp;"|"&amp;B42)</f>
        <v/>
      </c>
      <c r="G42" s="13">
        <f>IF(COUNTA(A42:E42)=0,"",IF(OR(A42="",B42="",C42="",E42&lt;&gt;"Sim"),"A rever",IF(OR(COUNTIF($F$7:$F$106,F42)&gt;1,COUNTIFS($A$7:$A$106,A42,$C$7:$C$106,C42)&gt;1),"Duplicado","Pronto")))</f>
        <v/>
      </c>
      <c r="H42" s="17" t="n"/>
      <c r="I42" s="31">
        <f>IF(A42&lt;&gt;"Conta","",IFERROR(SUMIFS('Mapa de anomalias'!$G$7:$G$106,'Mapa de anomalias'!$F$7:$F$106,B42),0))</f>
        <v/>
      </c>
      <c r="J42" s="31">
        <f>IF(A42&lt;&gt;"Conta","",IFERROR(SUMIFS('Mapa de anomalias'!$H$7:$H$106,'Mapa de anomalias'!$F$7:$F$106,B42),0))</f>
        <v/>
      </c>
      <c r="K42" s="31">
        <f>IF(A42&lt;&gt;"Conta","",IFERROR(I42-J42,0))</f>
        <v/>
      </c>
      <c r="L42" s="13">
        <f>IF(A42&lt;&gt;"Conta","",IF(AND(I42=0,J42=0),"Sem movimento","Com movimento"))</f>
        <v/>
      </c>
      <c r="M42" s="13">
        <f>IF(A42="Conta",COUNTIF($A$7:A42,"Conta"),"")</f>
        <v/>
      </c>
    </row>
    <row r="43">
      <c r="A43" s="5" t="n"/>
      <c r="B43" s="5" t="n"/>
      <c r="C43" s="5" t="n"/>
      <c r="D43" s="17" t="n"/>
      <c r="E43" s="5" t="n"/>
      <c r="F43" s="13">
        <f>IF(OR(A43="",B43=""),"",A43&amp;"|"&amp;B43)</f>
        <v/>
      </c>
      <c r="G43" s="13">
        <f>IF(COUNTA(A43:E43)=0,"",IF(OR(A43="",B43="",C43="",E43&lt;&gt;"Sim"),"A rever",IF(OR(COUNTIF($F$7:$F$106,F43)&gt;1,COUNTIFS($A$7:$A$106,A43,$C$7:$C$106,C43)&gt;1),"Duplicado","Pronto")))</f>
        <v/>
      </c>
      <c r="H43" s="17" t="n"/>
      <c r="I43" s="31">
        <f>IF(A43&lt;&gt;"Conta","",IFERROR(SUMIFS('Mapa de anomalias'!$G$7:$G$106,'Mapa de anomalias'!$F$7:$F$106,B43),0))</f>
        <v/>
      </c>
      <c r="J43" s="31">
        <f>IF(A43&lt;&gt;"Conta","",IFERROR(SUMIFS('Mapa de anomalias'!$H$7:$H$106,'Mapa de anomalias'!$F$7:$F$106,B43),0))</f>
        <v/>
      </c>
      <c r="K43" s="31">
        <f>IF(A43&lt;&gt;"Conta","",IFERROR(I43-J43,0))</f>
        <v/>
      </c>
      <c r="L43" s="13">
        <f>IF(A43&lt;&gt;"Conta","",IF(AND(I43=0,J43=0),"Sem movimento","Com movimento"))</f>
        <v/>
      </c>
      <c r="M43" s="13">
        <f>IF(A43="Conta",COUNTIF($A$7:A43,"Conta"),"")</f>
        <v/>
      </c>
    </row>
    <row r="44">
      <c r="A44" s="5" t="n"/>
      <c r="B44" s="5" t="n"/>
      <c r="C44" s="5" t="n"/>
      <c r="D44" s="17" t="n"/>
      <c r="E44" s="5" t="n"/>
      <c r="F44" s="13">
        <f>IF(OR(A44="",B44=""),"",A44&amp;"|"&amp;B44)</f>
        <v/>
      </c>
      <c r="G44" s="13">
        <f>IF(COUNTA(A44:E44)=0,"",IF(OR(A44="",B44="",C44="",E44&lt;&gt;"Sim"),"A rever",IF(OR(COUNTIF($F$7:$F$106,F44)&gt;1,COUNTIFS($A$7:$A$106,A44,$C$7:$C$106,C44)&gt;1),"Duplicado","Pronto")))</f>
        <v/>
      </c>
      <c r="H44" s="17" t="n"/>
      <c r="I44" s="31">
        <f>IF(A44&lt;&gt;"Conta","",IFERROR(SUMIFS('Mapa de anomalias'!$G$7:$G$106,'Mapa de anomalias'!$F$7:$F$106,B44),0))</f>
        <v/>
      </c>
      <c r="J44" s="31">
        <f>IF(A44&lt;&gt;"Conta","",IFERROR(SUMIFS('Mapa de anomalias'!$H$7:$H$106,'Mapa de anomalias'!$F$7:$F$106,B44),0))</f>
        <v/>
      </c>
      <c r="K44" s="31">
        <f>IF(A44&lt;&gt;"Conta","",IFERROR(I44-J44,0))</f>
        <v/>
      </c>
      <c r="L44" s="13">
        <f>IF(A44&lt;&gt;"Conta","",IF(AND(I44=0,J44=0),"Sem movimento","Com movimento"))</f>
        <v/>
      </c>
      <c r="M44" s="13">
        <f>IF(A44="Conta",COUNTIF($A$7:A44,"Conta"),"")</f>
        <v/>
      </c>
    </row>
    <row r="45">
      <c r="A45" s="5" t="n"/>
      <c r="B45" s="5" t="n"/>
      <c r="C45" s="5" t="n"/>
      <c r="D45" s="17" t="n"/>
      <c r="E45" s="5" t="n"/>
      <c r="F45" s="13">
        <f>IF(OR(A45="",B45=""),"",A45&amp;"|"&amp;B45)</f>
        <v/>
      </c>
      <c r="G45" s="13">
        <f>IF(COUNTA(A45:E45)=0,"",IF(OR(A45="",B45="",C45="",E45&lt;&gt;"Sim"),"A rever",IF(OR(COUNTIF($F$7:$F$106,F45)&gt;1,COUNTIFS($A$7:$A$106,A45,$C$7:$C$106,C45)&gt;1),"Duplicado","Pronto")))</f>
        <v/>
      </c>
      <c r="H45" s="17" t="n"/>
      <c r="I45" s="31">
        <f>IF(A45&lt;&gt;"Conta","",IFERROR(SUMIFS('Mapa de anomalias'!$G$7:$G$106,'Mapa de anomalias'!$F$7:$F$106,B45),0))</f>
        <v/>
      </c>
      <c r="J45" s="31">
        <f>IF(A45&lt;&gt;"Conta","",IFERROR(SUMIFS('Mapa de anomalias'!$H$7:$H$106,'Mapa de anomalias'!$F$7:$F$106,B45),0))</f>
        <v/>
      </c>
      <c r="K45" s="31">
        <f>IF(A45&lt;&gt;"Conta","",IFERROR(I45-J45,0))</f>
        <v/>
      </c>
      <c r="L45" s="13">
        <f>IF(A45&lt;&gt;"Conta","",IF(AND(I45=0,J45=0),"Sem movimento","Com movimento"))</f>
        <v/>
      </c>
      <c r="M45" s="13">
        <f>IF(A45="Conta",COUNTIF($A$7:A45,"Conta"),"")</f>
        <v/>
      </c>
    </row>
    <row r="46">
      <c r="A46" s="5" t="n"/>
      <c r="B46" s="5" t="n"/>
      <c r="C46" s="5" t="n"/>
      <c r="D46" s="17" t="n"/>
      <c r="E46" s="5" t="n"/>
      <c r="F46" s="13">
        <f>IF(OR(A46="",B46=""),"",A46&amp;"|"&amp;B46)</f>
        <v/>
      </c>
      <c r="G46" s="13">
        <f>IF(COUNTA(A46:E46)=0,"",IF(OR(A46="",B46="",C46="",E46&lt;&gt;"Sim"),"A rever",IF(OR(COUNTIF($F$7:$F$106,F46)&gt;1,COUNTIFS($A$7:$A$106,A46,$C$7:$C$106,C46)&gt;1),"Duplicado","Pronto")))</f>
        <v/>
      </c>
      <c r="H46" s="17" t="n"/>
      <c r="I46" s="31">
        <f>IF(A46&lt;&gt;"Conta","",IFERROR(SUMIFS('Mapa de anomalias'!$G$7:$G$106,'Mapa de anomalias'!$F$7:$F$106,B46),0))</f>
        <v/>
      </c>
      <c r="J46" s="31">
        <f>IF(A46&lt;&gt;"Conta","",IFERROR(SUMIFS('Mapa de anomalias'!$H$7:$H$106,'Mapa de anomalias'!$F$7:$F$106,B46),0))</f>
        <v/>
      </c>
      <c r="K46" s="31">
        <f>IF(A46&lt;&gt;"Conta","",IFERROR(I46-J46,0))</f>
        <v/>
      </c>
      <c r="L46" s="13">
        <f>IF(A46&lt;&gt;"Conta","",IF(AND(I46=0,J46=0),"Sem movimento","Com movimento"))</f>
        <v/>
      </c>
      <c r="M46" s="13">
        <f>IF(A46="Conta",COUNTIF($A$7:A46,"Conta"),"")</f>
        <v/>
      </c>
    </row>
    <row r="47">
      <c r="A47" s="5" t="n"/>
      <c r="B47" s="5" t="n"/>
      <c r="C47" s="5" t="n"/>
      <c r="D47" s="17" t="n"/>
      <c r="E47" s="5" t="n"/>
      <c r="F47" s="13">
        <f>IF(OR(A47="",B47=""),"",A47&amp;"|"&amp;B47)</f>
        <v/>
      </c>
      <c r="G47" s="13">
        <f>IF(COUNTA(A47:E47)=0,"",IF(OR(A47="",B47="",C47="",E47&lt;&gt;"Sim"),"A rever",IF(OR(COUNTIF($F$7:$F$106,F47)&gt;1,COUNTIFS($A$7:$A$106,A47,$C$7:$C$106,C47)&gt;1),"Duplicado","Pronto")))</f>
        <v/>
      </c>
      <c r="H47" s="17" t="n"/>
      <c r="I47" s="31">
        <f>IF(A47&lt;&gt;"Conta","",IFERROR(SUMIFS('Mapa de anomalias'!$G$7:$G$106,'Mapa de anomalias'!$F$7:$F$106,B47),0))</f>
        <v/>
      </c>
      <c r="J47" s="31">
        <f>IF(A47&lt;&gt;"Conta","",IFERROR(SUMIFS('Mapa de anomalias'!$H$7:$H$106,'Mapa de anomalias'!$F$7:$F$106,B47),0))</f>
        <v/>
      </c>
      <c r="K47" s="31">
        <f>IF(A47&lt;&gt;"Conta","",IFERROR(I47-J47,0))</f>
        <v/>
      </c>
      <c r="L47" s="13">
        <f>IF(A47&lt;&gt;"Conta","",IF(AND(I47=0,J47=0),"Sem movimento","Com movimento"))</f>
        <v/>
      </c>
      <c r="M47" s="13">
        <f>IF(A47="Conta",COUNTIF($A$7:A47,"Conta"),"")</f>
        <v/>
      </c>
    </row>
    <row r="48">
      <c r="A48" s="5" t="n"/>
      <c r="B48" s="5" t="n"/>
      <c r="C48" s="5" t="n"/>
      <c r="D48" s="17" t="n"/>
      <c r="E48" s="5" t="n"/>
      <c r="F48" s="13">
        <f>IF(OR(A48="",B48=""),"",A48&amp;"|"&amp;B48)</f>
        <v/>
      </c>
      <c r="G48" s="13">
        <f>IF(COUNTA(A48:E48)=0,"",IF(OR(A48="",B48="",C48="",E48&lt;&gt;"Sim"),"A rever",IF(OR(COUNTIF($F$7:$F$106,F48)&gt;1,COUNTIFS($A$7:$A$106,A48,$C$7:$C$106,C48)&gt;1),"Duplicado","Pronto")))</f>
        <v/>
      </c>
      <c r="H48" s="17" t="n"/>
      <c r="I48" s="31">
        <f>IF(A48&lt;&gt;"Conta","",IFERROR(SUMIFS('Mapa de anomalias'!$G$7:$G$106,'Mapa de anomalias'!$F$7:$F$106,B48),0))</f>
        <v/>
      </c>
      <c r="J48" s="31">
        <f>IF(A48&lt;&gt;"Conta","",IFERROR(SUMIFS('Mapa de anomalias'!$H$7:$H$106,'Mapa de anomalias'!$F$7:$F$106,B48),0))</f>
        <v/>
      </c>
      <c r="K48" s="31">
        <f>IF(A48&lt;&gt;"Conta","",IFERROR(I48-J48,0))</f>
        <v/>
      </c>
      <c r="L48" s="13">
        <f>IF(A48&lt;&gt;"Conta","",IF(AND(I48=0,J48=0),"Sem movimento","Com movimento"))</f>
        <v/>
      </c>
      <c r="M48" s="13">
        <f>IF(A48="Conta",COUNTIF($A$7:A48,"Conta"),"")</f>
        <v/>
      </c>
    </row>
    <row r="49">
      <c r="A49" s="5" t="n"/>
      <c r="B49" s="5" t="n"/>
      <c r="C49" s="5" t="n"/>
      <c r="D49" s="17" t="n"/>
      <c r="E49" s="5" t="n"/>
      <c r="F49" s="13">
        <f>IF(OR(A49="",B49=""),"",A49&amp;"|"&amp;B49)</f>
        <v/>
      </c>
      <c r="G49" s="13">
        <f>IF(COUNTA(A49:E49)=0,"",IF(OR(A49="",B49="",C49="",E49&lt;&gt;"Sim"),"A rever",IF(OR(COUNTIF($F$7:$F$106,F49)&gt;1,COUNTIFS($A$7:$A$106,A49,$C$7:$C$106,C49)&gt;1),"Duplicado","Pronto")))</f>
        <v/>
      </c>
      <c r="H49" s="17" t="n"/>
      <c r="I49" s="31">
        <f>IF(A49&lt;&gt;"Conta","",IFERROR(SUMIFS('Mapa de anomalias'!$G$7:$G$106,'Mapa de anomalias'!$F$7:$F$106,B49),0))</f>
        <v/>
      </c>
      <c r="J49" s="31">
        <f>IF(A49&lt;&gt;"Conta","",IFERROR(SUMIFS('Mapa de anomalias'!$H$7:$H$106,'Mapa de anomalias'!$F$7:$F$106,B49),0))</f>
        <v/>
      </c>
      <c r="K49" s="31">
        <f>IF(A49&lt;&gt;"Conta","",IFERROR(I49-J49,0))</f>
        <v/>
      </c>
      <c r="L49" s="13">
        <f>IF(A49&lt;&gt;"Conta","",IF(AND(I49=0,J49=0),"Sem movimento","Com movimento"))</f>
        <v/>
      </c>
      <c r="M49" s="13">
        <f>IF(A49="Conta",COUNTIF($A$7:A49,"Conta"),"")</f>
        <v/>
      </c>
    </row>
    <row r="50">
      <c r="A50" s="5" t="n"/>
      <c r="B50" s="5" t="n"/>
      <c r="C50" s="5" t="n"/>
      <c r="D50" s="17" t="n"/>
      <c r="E50" s="5" t="n"/>
      <c r="F50" s="13">
        <f>IF(OR(A50="",B50=""),"",A50&amp;"|"&amp;B50)</f>
        <v/>
      </c>
      <c r="G50" s="13">
        <f>IF(COUNTA(A50:E50)=0,"",IF(OR(A50="",B50="",C50="",E50&lt;&gt;"Sim"),"A rever",IF(OR(COUNTIF($F$7:$F$106,F50)&gt;1,COUNTIFS($A$7:$A$106,A50,$C$7:$C$106,C50)&gt;1),"Duplicado","Pronto")))</f>
        <v/>
      </c>
      <c r="H50" s="17" t="n"/>
      <c r="I50" s="31">
        <f>IF(A50&lt;&gt;"Conta","",IFERROR(SUMIFS('Mapa de anomalias'!$G$7:$G$106,'Mapa de anomalias'!$F$7:$F$106,B50),0))</f>
        <v/>
      </c>
      <c r="J50" s="31">
        <f>IF(A50&lt;&gt;"Conta","",IFERROR(SUMIFS('Mapa de anomalias'!$H$7:$H$106,'Mapa de anomalias'!$F$7:$F$106,B50),0))</f>
        <v/>
      </c>
      <c r="K50" s="31">
        <f>IF(A50&lt;&gt;"Conta","",IFERROR(I50-J50,0))</f>
        <v/>
      </c>
      <c r="L50" s="13">
        <f>IF(A50&lt;&gt;"Conta","",IF(AND(I50=0,J50=0),"Sem movimento","Com movimento"))</f>
        <v/>
      </c>
      <c r="M50" s="13">
        <f>IF(A50="Conta",COUNTIF($A$7:A50,"Conta"),"")</f>
        <v/>
      </c>
    </row>
    <row r="51">
      <c r="A51" s="5" t="n"/>
      <c r="B51" s="5" t="n"/>
      <c r="C51" s="5" t="n"/>
      <c r="D51" s="17" t="n"/>
      <c r="E51" s="5" t="n"/>
      <c r="F51" s="13">
        <f>IF(OR(A51="",B51=""),"",A51&amp;"|"&amp;B51)</f>
        <v/>
      </c>
      <c r="G51" s="13">
        <f>IF(COUNTA(A51:E51)=0,"",IF(OR(A51="",B51="",C51="",E51&lt;&gt;"Sim"),"A rever",IF(OR(COUNTIF($F$7:$F$106,F51)&gt;1,COUNTIFS($A$7:$A$106,A51,$C$7:$C$106,C51)&gt;1),"Duplicado","Pronto")))</f>
        <v/>
      </c>
      <c r="H51" s="17" t="n"/>
      <c r="I51" s="31">
        <f>IF(A51&lt;&gt;"Conta","",IFERROR(SUMIFS('Mapa de anomalias'!$G$7:$G$106,'Mapa de anomalias'!$F$7:$F$106,B51),0))</f>
        <v/>
      </c>
      <c r="J51" s="31">
        <f>IF(A51&lt;&gt;"Conta","",IFERROR(SUMIFS('Mapa de anomalias'!$H$7:$H$106,'Mapa de anomalias'!$F$7:$F$106,B51),0))</f>
        <v/>
      </c>
      <c r="K51" s="31">
        <f>IF(A51&lt;&gt;"Conta","",IFERROR(I51-J51,0))</f>
        <v/>
      </c>
      <c r="L51" s="13">
        <f>IF(A51&lt;&gt;"Conta","",IF(AND(I51=0,J51=0),"Sem movimento","Com movimento"))</f>
        <v/>
      </c>
      <c r="M51" s="13">
        <f>IF(A51="Conta",COUNTIF($A$7:A51,"Conta"),"")</f>
        <v/>
      </c>
    </row>
    <row r="52">
      <c r="A52" s="5" t="n"/>
      <c r="B52" s="5" t="n"/>
      <c r="C52" s="5" t="n"/>
      <c r="D52" s="17" t="n"/>
      <c r="E52" s="5" t="n"/>
      <c r="F52" s="13">
        <f>IF(OR(A52="",B52=""),"",A52&amp;"|"&amp;B52)</f>
        <v/>
      </c>
      <c r="G52" s="13">
        <f>IF(COUNTA(A52:E52)=0,"",IF(OR(A52="",B52="",C52="",E52&lt;&gt;"Sim"),"A rever",IF(OR(COUNTIF($F$7:$F$106,F52)&gt;1,COUNTIFS($A$7:$A$106,A52,$C$7:$C$106,C52)&gt;1),"Duplicado","Pronto")))</f>
        <v/>
      </c>
      <c r="H52" s="17" t="n"/>
      <c r="I52" s="31">
        <f>IF(A52&lt;&gt;"Conta","",IFERROR(SUMIFS('Mapa de anomalias'!$G$7:$G$106,'Mapa de anomalias'!$F$7:$F$106,B52),0))</f>
        <v/>
      </c>
      <c r="J52" s="31">
        <f>IF(A52&lt;&gt;"Conta","",IFERROR(SUMIFS('Mapa de anomalias'!$H$7:$H$106,'Mapa de anomalias'!$F$7:$F$106,B52),0))</f>
        <v/>
      </c>
      <c r="K52" s="31">
        <f>IF(A52&lt;&gt;"Conta","",IFERROR(I52-J52,0))</f>
        <v/>
      </c>
      <c r="L52" s="13">
        <f>IF(A52&lt;&gt;"Conta","",IF(AND(I52=0,J52=0),"Sem movimento","Com movimento"))</f>
        <v/>
      </c>
      <c r="M52" s="13">
        <f>IF(A52="Conta",COUNTIF($A$7:A52,"Conta"),"")</f>
        <v/>
      </c>
    </row>
    <row r="53">
      <c r="A53" s="5" t="n"/>
      <c r="B53" s="5" t="n"/>
      <c r="C53" s="5" t="n"/>
      <c r="D53" s="17" t="n"/>
      <c r="E53" s="5" t="n"/>
      <c r="F53" s="13">
        <f>IF(OR(A53="",B53=""),"",A53&amp;"|"&amp;B53)</f>
        <v/>
      </c>
      <c r="G53" s="13">
        <f>IF(COUNTA(A53:E53)=0,"",IF(OR(A53="",B53="",C53="",E53&lt;&gt;"Sim"),"A rever",IF(OR(COUNTIF($F$7:$F$106,F53)&gt;1,COUNTIFS($A$7:$A$106,A53,$C$7:$C$106,C53)&gt;1),"Duplicado","Pronto")))</f>
        <v/>
      </c>
      <c r="H53" s="17" t="n"/>
      <c r="I53" s="31">
        <f>IF(A53&lt;&gt;"Conta","",IFERROR(SUMIFS('Mapa de anomalias'!$G$7:$G$106,'Mapa de anomalias'!$F$7:$F$106,B53),0))</f>
        <v/>
      </c>
      <c r="J53" s="31">
        <f>IF(A53&lt;&gt;"Conta","",IFERROR(SUMIFS('Mapa de anomalias'!$H$7:$H$106,'Mapa de anomalias'!$F$7:$F$106,B53),0))</f>
        <v/>
      </c>
      <c r="K53" s="31">
        <f>IF(A53&lt;&gt;"Conta","",IFERROR(I53-J53,0))</f>
        <v/>
      </c>
      <c r="L53" s="13">
        <f>IF(A53&lt;&gt;"Conta","",IF(AND(I53=0,J53=0),"Sem movimento","Com movimento"))</f>
        <v/>
      </c>
      <c r="M53" s="13">
        <f>IF(A53="Conta",COUNTIF($A$7:A53,"Conta"),"")</f>
        <v/>
      </c>
    </row>
    <row r="54">
      <c r="A54" s="5" t="n"/>
      <c r="B54" s="5" t="n"/>
      <c r="C54" s="5" t="n"/>
      <c r="D54" s="17" t="n"/>
      <c r="E54" s="5" t="n"/>
      <c r="F54" s="13">
        <f>IF(OR(A54="",B54=""),"",A54&amp;"|"&amp;B54)</f>
        <v/>
      </c>
      <c r="G54" s="13">
        <f>IF(COUNTA(A54:E54)=0,"",IF(OR(A54="",B54="",C54="",E54&lt;&gt;"Sim"),"A rever",IF(OR(COUNTIF($F$7:$F$106,F54)&gt;1,COUNTIFS($A$7:$A$106,A54,$C$7:$C$106,C54)&gt;1),"Duplicado","Pronto")))</f>
        <v/>
      </c>
      <c r="H54" s="17" t="n"/>
      <c r="I54" s="31">
        <f>IF(A54&lt;&gt;"Conta","",IFERROR(SUMIFS('Mapa de anomalias'!$G$7:$G$106,'Mapa de anomalias'!$F$7:$F$106,B54),0))</f>
        <v/>
      </c>
      <c r="J54" s="31">
        <f>IF(A54&lt;&gt;"Conta","",IFERROR(SUMIFS('Mapa de anomalias'!$H$7:$H$106,'Mapa de anomalias'!$F$7:$F$106,B54),0))</f>
        <v/>
      </c>
      <c r="K54" s="31">
        <f>IF(A54&lt;&gt;"Conta","",IFERROR(I54-J54,0))</f>
        <v/>
      </c>
      <c r="L54" s="13">
        <f>IF(A54&lt;&gt;"Conta","",IF(AND(I54=0,J54=0),"Sem movimento","Com movimento"))</f>
        <v/>
      </c>
      <c r="M54" s="13">
        <f>IF(A54="Conta",COUNTIF($A$7:A54,"Conta"),"")</f>
        <v/>
      </c>
    </row>
    <row r="55">
      <c r="A55" s="5" t="n"/>
      <c r="B55" s="5" t="n"/>
      <c r="C55" s="5" t="n"/>
      <c r="D55" s="17" t="n"/>
      <c r="E55" s="5" t="n"/>
      <c r="F55" s="13">
        <f>IF(OR(A55="",B55=""),"",A55&amp;"|"&amp;B55)</f>
        <v/>
      </c>
      <c r="G55" s="13">
        <f>IF(COUNTA(A55:E55)=0,"",IF(OR(A55="",B55="",C55="",E55&lt;&gt;"Sim"),"A rever",IF(OR(COUNTIF($F$7:$F$106,F55)&gt;1,COUNTIFS($A$7:$A$106,A55,$C$7:$C$106,C55)&gt;1),"Duplicado","Pronto")))</f>
        <v/>
      </c>
      <c r="H55" s="17" t="n"/>
      <c r="I55" s="31">
        <f>IF(A55&lt;&gt;"Conta","",IFERROR(SUMIFS('Mapa de anomalias'!$G$7:$G$106,'Mapa de anomalias'!$F$7:$F$106,B55),0))</f>
        <v/>
      </c>
      <c r="J55" s="31">
        <f>IF(A55&lt;&gt;"Conta","",IFERROR(SUMIFS('Mapa de anomalias'!$H$7:$H$106,'Mapa de anomalias'!$F$7:$F$106,B55),0))</f>
        <v/>
      </c>
      <c r="K55" s="31">
        <f>IF(A55&lt;&gt;"Conta","",IFERROR(I55-J55,0))</f>
        <v/>
      </c>
      <c r="L55" s="13">
        <f>IF(A55&lt;&gt;"Conta","",IF(AND(I55=0,J55=0),"Sem movimento","Com movimento"))</f>
        <v/>
      </c>
      <c r="M55" s="13">
        <f>IF(A55="Conta",COUNTIF($A$7:A55,"Conta"),"")</f>
        <v/>
      </c>
    </row>
    <row r="56">
      <c r="A56" s="5" t="n"/>
      <c r="B56" s="5" t="n"/>
      <c r="C56" s="5" t="n"/>
      <c r="D56" s="17" t="n"/>
      <c r="E56" s="5" t="n"/>
      <c r="F56" s="13">
        <f>IF(OR(A56="",B56=""),"",A56&amp;"|"&amp;B56)</f>
        <v/>
      </c>
      <c r="G56" s="13">
        <f>IF(COUNTA(A56:E56)=0,"",IF(OR(A56="",B56="",C56="",E56&lt;&gt;"Sim"),"A rever",IF(OR(COUNTIF($F$7:$F$106,F56)&gt;1,COUNTIFS($A$7:$A$106,A56,$C$7:$C$106,C56)&gt;1),"Duplicado","Pronto")))</f>
        <v/>
      </c>
      <c r="H56" s="17" t="n"/>
      <c r="I56" s="31">
        <f>IF(A56&lt;&gt;"Conta","",IFERROR(SUMIFS('Mapa de anomalias'!$G$7:$G$106,'Mapa de anomalias'!$F$7:$F$106,B56),0))</f>
        <v/>
      </c>
      <c r="J56" s="31">
        <f>IF(A56&lt;&gt;"Conta","",IFERROR(SUMIFS('Mapa de anomalias'!$H$7:$H$106,'Mapa de anomalias'!$F$7:$F$106,B56),0))</f>
        <v/>
      </c>
      <c r="K56" s="31">
        <f>IF(A56&lt;&gt;"Conta","",IFERROR(I56-J56,0))</f>
        <v/>
      </c>
      <c r="L56" s="13">
        <f>IF(A56&lt;&gt;"Conta","",IF(AND(I56=0,J56=0),"Sem movimento","Com movimento"))</f>
        <v/>
      </c>
      <c r="M56" s="13">
        <f>IF(A56="Conta",COUNTIF($A$7:A56,"Conta"),"")</f>
        <v/>
      </c>
    </row>
    <row r="57">
      <c r="A57" s="5" t="n"/>
      <c r="B57" s="5" t="n"/>
      <c r="C57" s="5" t="n"/>
      <c r="D57" s="17" t="n"/>
      <c r="E57" s="5" t="n"/>
      <c r="F57" s="13">
        <f>IF(OR(A57="",B57=""),"",A57&amp;"|"&amp;B57)</f>
        <v/>
      </c>
      <c r="G57" s="13">
        <f>IF(COUNTA(A57:E57)=0,"",IF(OR(A57="",B57="",C57="",E57&lt;&gt;"Sim"),"A rever",IF(OR(COUNTIF($F$7:$F$106,F57)&gt;1,COUNTIFS($A$7:$A$106,A57,$C$7:$C$106,C57)&gt;1),"Duplicado","Pronto")))</f>
        <v/>
      </c>
      <c r="H57" s="17" t="n"/>
      <c r="I57" s="31">
        <f>IF(A57&lt;&gt;"Conta","",IFERROR(SUMIFS('Mapa de anomalias'!$G$7:$G$106,'Mapa de anomalias'!$F$7:$F$106,B57),0))</f>
        <v/>
      </c>
      <c r="J57" s="31">
        <f>IF(A57&lt;&gt;"Conta","",IFERROR(SUMIFS('Mapa de anomalias'!$H$7:$H$106,'Mapa de anomalias'!$F$7:$F$106,B57),0))</f>
        <v/>
      </c>
      <c r="K57" s="31">
        <f>IF(A57&lt;&gt;"Conta","",IFERROR(I57-J57,0))</f>
        <v/>
      </c>
      <c r="L57" s="13">
        <f>IF(A57&lt;&gt;"Conta","",IF(AND(I57=0,J57=0),"Sem movimento","Com movimento"))</f>
        <v/>
      </c>
      <c r="M57" s="13">
        <f>IF(A57="Conta",COUNTIF($A$7:A57,"Conta"),"")</f>
        <v/>
      </c>
    </row>
    <row r="58">
      <c r="A58" s="5" t="n"/>
      <c r="B58" s="5" t="n"/>
      <c r="C58" s="5" t="n"/>
      <c r="D58" s="17" t="n"/>
      <c r="E58" s="5" t="n"/>
      <c r="F58" s="13">
        <f>IF(OR(A58="",B58=""),"",A58&amp;"|"&amp;B58)</f>
        <v/>
      </c>
      <c r="G58" s="13">
        <f>IF(COUNTA(A58:E58)=0,"",IF(OR(A58="",B58="",C58="",E58&lt;&gt;"Sim"),"A rever",IF(OR(COUNTIF($F$7:$F$106,F58)&gt;1,COUNTIFS($A$7:$A$106,A58,$C$7:$C$106,C58)&gt;1),"Duplicado","Pronto")))</f>
        <v/>
      </c>
      <c r="H58" s="17" t="n"/>
      <c r="I58" s="31">
        <f>IF(A58&lt;&gt;"Conta","",IFERROR(SUMIFS('Mapa de anomalias'!$G$7:$G$106,'Mapa de anomalias'!$F$7:$F$106,B58),0))</f>
        <v/>
      </c>
      <c r="J58" s="31">
        <f>IF(A58&lt;&gt;"Conta","",IFERROR(SUMIFS('Mapa de anomalias'!$H$7:$H$106,'Mapa de anomalias'!$F$7:$F$106,B58),0))</f>
        <v/>
      </c>
      <c r="K58" s="31">
        <f>IF(A58&lt;&gt;"Conta","",IFERROR(I58-J58,0))</f>
        <v/>
      </c>
      <c r="L58" s="13">
        <f>IF(A58&lt;&gt;"Conta","",IF(AND(I58=0,J58=0),"Sem movimento","Com movimento"))</f>
        <v/>
      </c>
      <c r="M58" s="13">
        <f>IF(A58="Conta",COUNTIF($A$7:A58,"Conta"),"")</f>
        <v/>
      </c>
    </row>
    <row r="59">
      <c r="A59" s="5" t="n"/>
      <c r="B59" s="5" t="n"/>
      <c r="C59" s="5" t="n"/>
      <c r="D59" s="17" t="n"/>
      <c r="E59" s="5" t="n"/>
      <c r="F59" s="13">
        <f>IF(OR(A59="",B59=""),"",A59&amp;"|"&amp;B59)</f>
        <v/>
      </c>
      <c r="G59" s="13">
        <f>IF(COUNTA(A59:E59)=0,"",IF(OR(A59="",B59="",C59="",E59&lt;&gt;"Sim"),"A rever",IF(OR(COUNTIF($F$7:$F$106,F59)&gt;1,COUNTIFS($A$7:$A$106,A59,$C$7:$C$106,C59)&gt;1),"Duplicado","Pronto")))</f>
        <v/>
      </c>
      <c r="H59" s="17" t="n"/>
      <c r="I59" s="31">
        <f>IF(A59&lt;&gt;"Conta","",IFERROR(SUMIFS('Mapa de anomalias'!$G$7:$G$106,'Mapa de anomalias'!$F$7:$F$106,B59),0))</f>
        <v/>
      </c>
      <c r="J59" s="31">
        <f>IF(A59&lt;&gt;"Conta","",IFERROR(SUMIFS('Mapa de anomalias'!$H$7:$H$106,'Mapa de anomalias'!$F$7:$F$106,B59),0))</f>
        <v/>
      </c>
      <c r="K59" s="31">
        <f>IF(A59&lt;&gt;"Conta","",IFERROR(I59-J59,0))</f>
        <v/>
      </c>
      <c r="L59" s="13">
        <f>IF(A59&lt;&gt;"Conta","",IF(AND(I59=0,J59=0),"Sem movimento","Com movimento"))</f>
        <v/>
      </c>
      <c r="M59" s="13">
        <f>IF(A59="Conta",COUNTIF($A$7:A59,"Conta"),"")</f>
        <v/>
      </c>
    </row>
    <row r="60">
      <c r="A60" s="5" t="n"/>
      <c r="B60" s="5" t="n"/>
      <c r="C60" s="5" t="n"/>
      <c r="D60" s="17" t="n"/>
      <c r="E60" s="5" t="n"/>
      <c r="F60" s="13">
        <f>IF(OR(A60="",B60=""),"",A60&amp;"|"&amp;B60)</f>
        <v/>
      </c>
      <c r="G60" s="13">
        <f>IF(COUNTA(A60:E60)=0,"",IF(OR(A60="",B60="",C60="",E60&lt;&gt;"Sim"),"A rever",IF(OR(COUNTIF($F$7:$F$106,F60)&gt;1,COUNTIFS($A$7:$A$106,A60,$C$7:$C$106,C60)&gt;1),"Duplicado","Pronto")))</f>
        <v/>
      </c>
      <c r="H60" s="17" t="n"/>
      <c r="I60" s="31">
        <f>IF(A60&lt;&gt;"Conta","",IFERROR(SUMIFS('Mapa de anomalias'!$G$7:$G$106,'Mapa de anomalias'!$F$7:$F$106,B60),0))</f>
        <v/>
      </c>
      <c r="J60" s="31">
        <f>IF(A60&lt;&gt;"Conta","",IFERROR(SUMIFS('Mapa de anomalias'!$H$7:$H$106,'Mapa de anomalias'!$F$7:$F$106,B60),0))</f>
        <v/>
      </c>
      <c r="K60" s="31">
        <f>IF(A60&lt;&gt;"Conta","",IFERROR(I60-J60,0))</f>
        <v/>
      </c>
      <c r="L60" s="13">
        <f>IF(A60&lt;&gt;"Conta","",IF(AND(I60=0,J60=0),"Sem movimento","Com movimento"))</f>
        <v/>
      </c>
      <c r="M60" s="13">
        <f>IF(A60="Conta",COUNTIF($A$7:A60,"Conta"),"")</f>
        <v/>
      </c>
    </row>
    <row r="61">
      <c r="A61" s="5" t="n"/>
      <c r="B61" s="5" t="n"/>
      <c r="C61" s="5" t="n"/>
      <c r="D61" s="17" t="n"/>
      <c r="E61" s="5" t="n"/>
      <c r="F61" s="13">
        <f>IF(OR(A61="",B61=""),"",A61&amp;"|"&amp;B61)</f>
        <v/>
      </c>
      <c r="G61" s="13">
        <f>IF(COUNTA(A61:E61)=0,"",IF(OR(A61="",B61="",C61="",E61&lt;&gt;"Sim"),"A rever",IF(OR(COUNTIF($F$7:$F$106,F61)&gt;1,COUNTIFS($A$7:$A$106,A61,$C$7:$C$106,C61)&gt;1),"Duplicado","Pronto")))</f>
        <v/>
      </c>
      <c r="H61" s="17" t="n"/>
      <c r="I61" s="31">
        <f>IF(A61&lt;&gt;"Conta","",IFERROR(SUMIFS('Mapa de anomalias'!$G$7:$G$106,'Mapa de anomalias'!$F$7:$F$106,B61),0))</f>
        <v/>
      </c>
      <c r="J61" s="31">
        <f>IF(A61&lt;&gt;"Conta","",IFERROR(SUMIFS('Mapa de anomalias'!$H$7:$H$106,'Mapa de anomalias'!$F$7:$F$106,B61),0))</f>
        <v/>
      </c>
      <c r="K61" s="31">
        <f>IF(A61&lt;&gt;"Conta","",IFERROR(I61-J61,0))</f>
        <v/>
      </c>
      <c r="L61" s="13">
        <f>IF(A61&lt;&gt;"Conta","",IF(AND(I61=0,J61=0),"Sem movimento","Com movimento"))</f>
        <v/>
      </c>
      <c r="M61" s="13">
        <f>IF(A61="Conta",COUNTIF($A$7:A61,"Conta"),"")</f>
        <v/>
      </c>
    </row>
    <row r="62">
      <c r="A62" s="5" t="n"/>
      <c r="B62" s="5" t="n"/>
      <c r="C62" s="5" t="n"/>
      <c r="D62" s="17" t="n"/>
      <c r="E62" s="5" t="n"/>
      <c r="F62" s="13">
        <f>IF(OR(A62="",B62=""),"",A62&amp;"|"&amp;B62)</f>
        <v/>
      </c>
      <c r="G62" s="13">
        <f>IF(COUNTA(A62:E62)=0,"",IF(OR(A62="",B62="",C62="",E62&lt;&gt;"Sim"),"A rever",IF(OR(COUNTIF($F$7:$F$106,F62)&gt;1,COUNTIFS($A$7:$A$106,A62,$C$7:$C$106,C62)&gt;1),"Duplicado","Pronto")))</f>
        <v/>
      </c>
      <c r="H62" s="17" t="n"/>
      <c r="I62" s="31">
        <f>IF(A62&lt;&gt;"Conta","",IFERROR(SUMIFS('Mapa de anomalias'!$G$7:$G$106,'Mapa de anomalias'!$F$7:$F$106,B62),0))</f>
        <v/>
      </c>
      <c r="J62" s="31">
        <f>IF(A62&lt;&gt;"Conta","",IFERROR(SUMIFS('Mapa de anomalias'!$H$7:$H$106,'Mapa de anomalias'!$F$7:$F$106,B62),0))</f>
        <v/>
      </c>
      <c r="K62" s="31">
        <f>IF(A62&lt;&gt;"Conta","",IFERROR(I62-J62,0))</f>
        <v/>
      </c>
      <c r="L62" s="13">
        <f>IF(A62&lt;&gt;"Conta","",IF(AND(I62=0,J62=0),"Sem movimento","Com movimento"))</f>
        <v/>
      </c>
      <c r="M62" s="13">
        <f>IF(A62="Conta",COUNTIF($A$7:A62,"Conta"),"")</f>
        <v/>
      </c>
    </row>
    <row r="63">
      <c r="A63" s="5" t="n"/>
      <c r="B63" s="5" t="n"/>
      <c r="C63" s="5" t="n"/>
      <c r="D63" s="17" t="n"/>
      <c r="E63" s="5" t="n"/>
      <c r="F63" s="13">
        <f>IF(OR(A63="",B63=""),"",A63&amp;"|"&amp;B63)</f>
        <v/>
      </c>
      <c r="G63" s="13">
        <f>IF(COUNTA(A63:E63)=0,"",IF(OR(A63="",B63="",C63="",E63&lt;&gt;"Sim"),"A rever",IF(OR(COUNTIF($F$7:$F$106,F63)&gt;1,COUNTIFS($A$7:$A$106,A63,$C$7:$C$106,C63)&gt;1),"Duplicado","Pronto")))</f>
        <v/>
      </c>
      <c r="H63" s="17" t="n"/>
      <c r="I63" s="31">
        <f>IF(A63&lt;&gt;"Conta","",IFERROR(SUMIFS('Mapa de anomalias'!$G$7:$G$106,'Mapa de anomalias'!$F$7:$F$106,B63),0))</f>
        <v/>
      </c>
      <c r="J63" s="31">
        <f>IF(A63&lt;&gt;"Conta","",IFERROR(SUMIFS('Mapa de anomalias'!$H$7:$H$106,'Mapa de anomalias'!$F$7:$F$106,B63),0))</f>
        <v/>
      </c>
      <c r="K63" s="31">
        <f>IF(A63&lt;&gt;"Conta","",IFERROR(I63-J63,0))</f>
        <v/>
      </c>
      <c r="L63" s="13">
        <f>IF(A63&lt;&gt;"Conta","",IF(AND(I63=0,J63=0),"Sem movimento","Com movimento"))</f>
        <v/>
      </c>
      <c r="M63" s="13">
        <f>IF(A63="Conta",COUNTIF($A$7:A63,"Conta"),"")</f>
        <v/>
      </c>
    </row>
    <row r="64">
      <c r="A64" s="5" t="n"/>
      <c r="B64" s="5" t="n"/>
      <c r="C64" s="5" t="n"/>
      <c r="D64" s="17" t="n"/>
      <c r="E64" s="5" t="n"/>
      <c r="F64" s="13">
        <f>IF(OR(A64="",B64=""),"",A64&amp;"|"&amp;B64)</f>
        <v/>
      </c>
      <c r="G64" s="13">
        <f>IF(COUNTA(A64:E64)=0,"",IF(OR(A64="",B64="",C64="",E64&lt;&gt;"Sim"),"A rever",IF(OR(COUNTIF($F$7:$F$106,F64)&gt;1,COUNTIFS($A$7:$A$106,A64,$C$7:$C$106,C64)&gt;1),"Duplicado","Pronto")))</f>
        <v/>
      </c>
      <c r="H64" s="17" t="n"/>
      <c r="I64" s="31">
        <f>IF(A64&lt;&gt;"Conta","",IFERROR(SUMIFS('Mapa de anomalias'!$G$7:$G$106,'Mapa de anomalias'!$F$7:$F$106,B64),0))</f>
        <v/>
      </c>
      <c r="J64" s="31">
        <f>IF(A64&lt;&gt;"Conta","",IFERROR(SUMIFS('Mapa de anomalias'!$H$7:$H$106,'Mapa de anomalias'!$F$7:$F$106,B64),0))</f>
        <v/>
      </c>
      <c r="K64" s="31">
        <f>IF(A64&lt;&gt;"Conta","",IFERROR(I64-J64,0))</f>
        <v/>
      </c>
      <c r="L64" s="13">
        <f>IF(A64&lt;&gt;"Conta","",IF(AND(I64=0,J64=0),"Sem movimento","Com movimento"))</f>
        <v/>
      </c>
      <c r="M64" s="13">
        <f>IF(A64="Conta",COUNTIF($A$7:A64,"Conta"),"")</f>
        <v/>
      </c>
    </row>
    <row r="65">
      <c r="A65" s="5" t="n"/>
      <c r="B65" s="5" t="n"/>
      <c r="C65" s="5" t="n"/>
      <c r="D65" s="17" t="n"/>
      <c r="E65" s="5" t="n"/>
      <c r="F65" s="13">
        <f>IF(OR(A65="",B65=""),"",A65&amp;"|"&amp;B65)</f>
        <v/>
      </c>
      <c r="G65" s="13">
        <f>IF(COUNTA(A65:E65)=0,"",IF(OR(A65="",B65="",C65="",E65&lt;&gt;"Sim"),"A rever",IF(OR(COUNTIF($F$7:$F$106,F65)&gt;1,COUNTIFS($A$7:$A$106,A65,$C$7:$C$106,C65)&gt;1),"Duplicado","Pronto")))</f>
        <v/>
      </c>
      <c r="H65" s="17" t="n"/>
      <c r="I65" s="31">
        <f>IF(A65&lt;&gt;"Conta","",IFERROR(SUMIFS('Mapa de anomalias'!$G$7:$G$106,'Mapa de anomalias'!$F$7:$F$106,B65),0))</f>
        <v/>
      </c>
      <c r="J65" s="31">
        <f>IF(A65&lt;&gt;"Conta","",IFERROR(SUMIFS('Mapa de anomalias'!$H$7:$H$106,'Mapa de anomalias'!$F$7:$F$106,B65),0))</f>
        <v/>
      </c>
      <c r="K65" s="31">
        <f>IF(A65&lt;&gt;"Conta","",IFERROR(I65-J65,0))</f>
        <v/>
      </c>
      <c r="L65" s="13">
        <f>IF(A65&lt;&gt;"Conta","",IF(AND(I65=0,J65=0),"Sem movimento","Com movimento"))</f>
        <v/>
      </c>
      <c r="M65" s="13">
        <f>IF(A65="Conta",COUNTIF($A$7:A65,"Conta"),"")</f>
        <v/>
      </c>
    </row>
    <row r="66">
      <c r="A66" s="5" t="n"/>
      <c r="B66" s="5" t="n"/>
      <c r="C66" s="5" t="n"/>
      <c r="D66" s="17" t="n"/>
      <c r="E66" s="5" t="n"/>
      <c r="F66" s="13">
        <f>IF(OR(A66="",B66=""),"",A66&amp;"|"&amp;B66)</f>
        <v/>
      </c>
      <c r="G66" s="13">
        <f>IF(COUNTA(A66:E66)=0,"",IF(OR(A66="",B66="",C66="",E66&lt;&gt;"Sim"),"A rever",IF(OR(COUNTIF($F$7:$F$106,F66)&gt;1,COUNTIFS($A$7:$A$106,A66,$C$7:$C$106,C66)&gt;1),"Duplicado","Pronto")))</f>
        <v/>
      </c>
      <c r="H66" s="17" t="n"/>
      <c r="I66" s="31">
        <f>IF(A66&lt;&gt;"Conta","",IFERROR(SUMIFS('Mapa de anomalias'!$G$7:$G$106,'Mapa de anomalias'!$F$7:$F$106,B66),0))</f>
        <v/>
      </c>
      <c r="J66" s="31">
        <f>IF(A66&lt;&gt;"Conta","",IFERROR(SUMIFS('Mapa de anomalias'!$H$7:$H$106,'Mapa de anomalias'!$F$7:$F$106,B66),0))</f>
        <v/>
      </c>
      <c r="K66" s="31">
        <f>IF(A66&lt;&gt;"Conta","",IFERROR(I66-J66,0))</f>
        <v/>
      </c>
      <c r="L66" s="13">
        <f>IF(A66&lt;&gt;"Conta","",IF(AND(I66=0,J66=0),"Sem movimento","Com movimento"))</f>
        <v/>
      </c>
      <c r="M66" s="13">
        <f>IF(A66="Conta",COUNTIF($A$7:A66,"Conta"),"")</f>
        <v/>
      </c>
    </row>
    <row r="67">
      <c r="A67" s="5" t="n"/>
      <c r="B67" s="5" t="n"/>
      <c r="C67" s="5" t="n"/>
      <c r="D67" s="17" t="n"/>
      <c r="E67" s="5" t="n"/>
      <c r="F67" s="13">
        <f>IF(OR(A67="",B67=""),"",A67&amp;"|"&amp;B67)</f>
        <v/>
      </c>
      <c r="G67" s="13">
        <f>IF(COUNTA(A67:E67)=0,"",IF(OR(A67="",B67="",C67="",E67&lt;&gt;"Sim"),"A rever",IF(OR(COUNTIF($F$7:$F$106,F67)&gt;1,COUNTIFS($A$7:$A$106,A67,$C$7:$C$106,C67)&gt;1),"Duplicado","Pronto")))</f>
        <v/>
      </c>
      <c r="H67" s="17" t="n"/>
      <c r="I67" s="31">
        <f>IF(A67&lt;&gt;"Conta","",IFERROR(SUMIFS('Mapa de anomalias'!$G$7:$G$106,'Mapa de anomalias'!$F$7:$F$106,B67),0))</f>
        <v/>
      </c>
      <c r="J67" s="31">
        <f>IF(A67&lt;&gt;"Conta","",IFERROR(SUMIFS('Mapa de anomalias'!$H$7:$H$106,'Mapa de anomalias'!$F$7:$F$106,B67),0))</f>
        <v/>
      </c>
      <c r="K67" s="31">
        <f>IF(A67&lt;&gt;"Conta","",IFERROR(I67-J67,0))</f>
        <v/>
      </c>
      <c r="L67" s="13">
        <f>IF(A67&lt;&gt;"Conta","",IF(AND(I67=0,J67=0),"Sem movimento","Com movimento"))</f>
        <v/>
      </c>
      <c r="M67" s="13">
        <f>IF(A67="Conta",COUNTIF($A$7:A67,"Conta"),"")</f>
        <v/>
      </c>
    </row>
    <row r="68">
      <c r="A68" s="5" t="n"/>
      <c r="B68" s="5" t="n"/>
      <c r="C68" s="5" t="n"/>
      <c r="D68" s="17" t="n"/>
      <c r="E68" s="5" t="n"/>
      <c r="F68" s="13">
        <f>IF(OR(A68="",B68=""),"",A68&amp;"|"&amp;B68)</f>
        <v/>
      </c>
      <c r="G68" s="13">
        <f>IF(COUNTA(A68:E68)=0,"",IF(OR(A68="",B68="",C68="",E68&lt;&gt;"Sim"),"A rever",IF(OR(COUNTIF($F$7:$F$106,F68)&gt;1,COUNTIFS($A$7:$A$106,A68,$C$7:$C$106,C68)&gt;1),"Duplicado","Pronto")))</f>
        <v/>
      </c>
      <c r="H68" s="17" t="n"/>
      <c r="I68" s="31">
        <f>IF(A68&lt;&gt;"Conta","",IFERROR(SUMIFS('Mapa de anomalias'!$G$7:$G$106,'Mapa de anomalias'!$F$7:$F$106,B68),0))</f>
        <v/>
      </c>
      <c r="J68" s="31">
        <f>IF(A68&lt;&gt;"Conta","",IFERROR(SUMIFS('Mapa de anomalias'!$H$7:$H$106,'Mapa de anomalias'!$F$7:$F$106,B68),0))</f>
        <v/>
      </c>
      <c r="K68" s="31">
        <f>IF(A68&lt;&gt;"Conta","",IFERROR(I68-J68,0))</f>
        <v/>
      </c>
      <c r="L68" s="13">
        <f>IF(A68&lt;&gt;"Conta","",IF(AND(I68=0,J68=0),"Sem movimento","Com movimento"))</f>
        <v/>
      </c>
      <c r="M68" s="13">
        <f>IF(A68="Conta",COUNTIF($A$7:A68,"Conta"),"")</f>
        <v/>
      </c>
    </row>
    <row r="69">
      <c r="A69" s="5" t="n"/>
      <c r="B69" s="5" t="n"/>
      <c r="C69" s="5" t="n"/>
      <c r="D69" s="17" t="n"/>
      <c r="E69" s="5" t="n"/>
      <c r="F69" s="13">
        <f>IF(OR(A69="",B69=""),"",A69&amp;"|"&amp;B69)</f>
        <v/>
      </c>
      <c r="G69" s="13">
        <f>IF(COUNTA(A69:E69)=0,"",IF(OR(A69="",B69="",C69="",E69&lt;&gt;"Sim"),"A rever",IF(OR(COUNTIF($F$7:$F$106,F69)&gt;1,COUNTIFS($A$7:$A$106,A69,$C$7:$C$106,C69)&gt;1),"Duplicado","Pronto")))</f>
        <v/>
      </c>
      <c r="H69" s="17" t="n"/>
      <c r="I69" s="31">
        <f>IF(A69&lt;&gt;"Conta","",IFERROR(SUMIFS('Mapa de anomalias'!$G$7:$G$106,'Mapa de anomalias'!$F$7:$F$106,B69),0))</f>
        <v/>
      </c>
      <c r="J69" s="31">
        <f>IF(A69&lt;&gt;"Conta","",IFERROR(SUMIFS('Mapa de anomalias'!$H$7:$H$106,'Mapa de anomalias'!$F$7:$F$106,B69),0))</f>
        <v/>
      </c>
      <c r="K69" s="31">
        <f>IF(A69&lt;&gt;"Conta","",IFERROR(I69-J69,0))</f>
        <v/>
      </c>
      <c r="L69" s="13">
        <f>IF(A69&lt;&gt;"Conta","",IF(AND(I69=0,J69=0),"Sem movimento","Com movimento"))</f>
        <v/>
      </c>
      <c r="M69" s="13">
        <f>IF(A69="Conta",COUNTIF($A$7:A69,"Conta"),"")</f>
        <v/>
      </c>
    </row>
    <row r="70">
      <c r="A70" s="5" t="n"/>
      <c r="B70" s="5" t="n"/>
      <c r="C70" s="5" t="n"/>
      <c r="D70" s="17" t="n"/>
      <c r="E70" s="5" t="n"/>
      <c r="F70" s="13">
        <f>IF(OR(A70="",B70=""),"",A70&amp;"|"&amp;B70)</f>
        <v/>
      </c>
      <c r="G70" s="13">
        <f>IF(COUNTA(A70:E70)=0,"",IF(OR(A70="",B70="",C70="",E70&lt;&gt;"Sim"),"A rever",IF(OR(COUNTIF($F$7:$F$106,F70)&gt;1,COUNTIFS($A$7:$A$106,A70,$C$7:$C$106,C70)&gt;1),"Duplicado","Pronto")))</f>
        <v/>
      </c>
      <c r="H70" s="17" t="n"/>
      <c r="I70" s="31">
        <f>IF(A70&lt;&gt;"Conta","",IFERROR(SUMIFS('Mapa de anomalias'!$G$7:$G$106,'Mapa de anomalias'!$F$7:$F$106,B70),0))</f>
        <v/>
      </c>
      <c r="J70" s="31">
        <f>IF(A70&lt;&gt;"Conta","",IFERROR(SUMIFS('Mapa de anomalias'!$H$7:$H$106,'Mapa de anomalias'!$F$7:$F$106,B70),0))</f>
        <v/>
      </c>
      <c r="K70" s="31">
        <f>IF(A70&lt;&gt;"Conta","",IFERROR(I70-J70,0))</f>
        <v/>
      </c>
      <c r="L70" s="13">
        <f>IF(A70&lt;&gt;"Conta","",IF(AND(I70=0,J70=0),"Sem movimento","Com movimento"))</f>
        <v/>
      </c>
      <c r="M70" s="13">
        <f>IF(A70="Conta",COUNTIF($A$7:A70,"Conta"),"")</f>
        <v/>
      </c>
    </row>
    <row r="71">
      <c r="A71" s="5" t="n"/>
      <c r="B71" s="5" t="n"/>
      <c r="C71" s="5" t="n"/>
      <c r="D71" s="17" t="n"/>
      <c r="E71" s="5" t="n"/>
      <c r="F71" s="13">
        <f>IF(OR(A71="",B71=""),"",A71&amp;"|"&amp;B71)</f>
        <v/>
      </c>
      <c r="G71" s="13">
        <f>IF(COUNTA(A71:E71)=0,"",IF(OR(A71="",B71="",C71="",E71&lt;&gt;"Sim"),"A rever",IF(OR(COUNTIF($F$7:$F$106,F71)&gt;1,COUNTIFS($A$7:$A$106,A71,$C$7:$C$106,C71)&gt;1),"Duplicado","Pronto")))</f>
        <v/>
      </c>
      <c r="H71" s="17" t="n"/>
      <c r="I71" s="31">
        <f>IF(A71&lt;&gt;"Conta","",IFERROR(SUMIFS('Mapa de anomalias'!$G$7:$G$106,'Mapa de anomalias'!$F$7:$F$106,B71),0))</f>
        <v/>
      </c>
      <c r="J71" s="31">
        <f>IF(A71&lt;&gt;"Conta","",IFERROR(SUMIFS('Mapa de anomalias'!$H$7:$H$106,'Mapa de anomalias'!$F$7:$F$106,B71),0))</f>
        <v/>
      </c>
      <c r="K71" s="31">
        <f>IF(A71&lt;&gt;"Conta","",IFERROR(I71-J71,0))</f>
        <v/>
      </c>
      <c r="L71" s="13">
        <f>IF(A71&lt;&gt;"Conta","",IF(AND(I71=0,J71=0),"Sem movimento","Com movimento"))</f>
        <v/>
      </c>
      <c r="M71" s="13">
        <f>IF(A71="Conta",COUNTIF($A$7:A71,"Conta"),"")</f>
        <v/>
      </c>
    </row>
    <row r="72">
      <c r="A72" s="5" t="n"/>
      <c r="B72" s="5" t="n"/>
      <c r="C72" s="5" t="n"/>
      <c r="D72" s="17" t="n"/>
      <c r="E72" s="5" t="n"/>
      <c r="F72" s="13">
        <f>IF(OR(A72="",B72=""),"",A72&amp;"|"&amp;B72)</f>
        <v/>
      </c>
      <c r="G72" s="13">
        <f>IF(COUNTA(A72:E72)=0,"",IF(OR(A72="",B72="",C72="",E72&lt;&gt;"Sim"),"A rever",IF(OR(COUNTIF($F$7:$F$106,F72)&gt;1,COUNTIFS($A$7:$A$106,A72,$C$7:$C$106,C72)&gt;1),"Duplicado","Pronto")))</f>
        <v/>
      </c>
      <c r="H72" s="17" t="n"/>
      <c r="I72" s="31">
        <f>IF(A72&lt;&gt;"Conta","",IFERROR(SUMIFS('Mapa de anomalias'!$G$7:$G$106,'Mapa de anomalias'!$F$7:$F$106,B72),0))</f>
        <v/>
      </c>
      <c r="J72" s="31">
        <f>IF(A72&lt;&gt;"Conta","",IFERROR(SUMIFS('Mapa de anomalias'!$H$7:$H$106,'Mapa de anomalias'!$F$7:$F$106,B72),0))</f>
        <v/>
      </c>
      <c r="K72" s="31">
        <f>IF(A72&lt;&gt;"Conta","",IFERROR(I72-J72,0))</f>
        <v/>
      </c>
      <c r="L72" s="13">
        <f>IF(A72&lt;&gt;"Conta","",IF(AND(I72=0,J72=0),"Sem movimento","Com movimento"))</f>
        <v/>
      </c>
      <c r="M72" s="13">
        <f>IF(A72="Conta",COUNTIF($A$7:A72,"Conta"),"")</f>
        <v/>
      </c>
    </row>
    <row r="73">
      <c r="A73" s="5" t="n"/>
      <c r="B73" s="5" t="n"/>
      <c r="C73" s="5" t="n"/>
      <c r="D73" s="17" t="n"/>
      <c r="E73" s="5" t="n"/>
      <c r="F73" s="13">
        <f>IF(OR(A73="",B73=""),"",A73&amp;"|"&amp;B73)</f>
        <v/>
      </c>
      <c r="G73" s="13">
        <f>IF(COUNTA(A73:E73)=0,"",IF(OR(A73="",B73="",C73="",E73&lt;&gt;"Sim"),"A rever",IF(OR(COUNTIF($F$7:$F$106,F73)&gt;1,COUNTIFS($A$7:$A$106,A73,$C$7:$C$106,C73)&gt;1),"Duplicado","Pronto")))</f>
        <v/>
      </c>
      <c r="H73" s="17" t="n"/>
      <c r="I73" s="31">
        <f>IF(A73&lt;&gt;"Conta","",IFERROR(SUMIFS('Mapa de anomalias'!$G$7:$G$106,'Mapa de anomalias'!$F$7:$F$106,B73),0))</f>
        <v/>
      </c>
      <c r="J73" s="31">
        <f>IF(A73&lt;&gt;"Conta","",IFERROR(SUMIFS('Mapa de anomalias'!$H$7:$H$106,'Mapa de anomalias'!$F$7:$F$106,B73),0))</f>
        <v/>
      </c>
      <c r="K73" s="31">
        <f>IF(A73&lt;&gt;"Conta","",IFERROR(I73-J73,0))</f>
        <v/>
      </c>
      <c r="L73" s="13">
        <f>IF(A73&lt;&gt;"Conta","",IF(AND(I73=0,J73=0),"Sem movimento","Com movimento"))</f>
        <v/>
      </c>
      <c r="M73" s="13">
        <f>IF(A73="Conta",COUNTIF($A$7:A73,"Conta"),"")</f>
        <v/>
      </c>
    </row>
    <row r="74">
      <c r="A74" s="5" t="n"/>
      <c r="B74" s="5" t="n"/>
      <c r="C74" s="5" t="n"/>
      <c r="D74" s="17" t="n"/>
      <c r="E74" s="5" t="n"/>
      <c r="F74" s="13">
        <f>IF(OR(A74="",B74=""),"",A74&amp;"|"&amp;B74)</f>
        <v/>
      </c>
      <c r="G74" s="13">
        <f>IF(COUNTA(A74:E74)=0,"",IF(OR(A74="",B74="",C74="",E74&lt;&gt;"Sim"),"A rever",IF(OR(COUNTIF($F$7:$F$106,F74)&gt;1,COUNTIFS($A$7:$A$106,A74,$C$7:$C$106,C74)&gt;1),"Duplicado","Pronto")))</f>
        <v/>
      </c>
      <c r="H74" s="17" t="n"/>
      <c r="I74" s="31">
        <f>IF(A74&lt;&gt;"Conta","",IFERROR(SUMIFS('Mapa de anomalias'!$G$7:$G$106,'Mapa de anomalias'!$F$7:$F$106,B74),0))</f>
        <v/>
      </c>
      <c r="J74" s="31">
        <f>IF(A74&lt;&gt;"Conta","",IFERROR(SUMIFS('Mapa de anomalias'!$H$7:$H$106,'Mapa de anomalias'!$F$7:$F$106,B74),0))</f>
        <v/>
      </c>
      <c r="K74" s="31">
        <f>IF(A74&lt;&gt;"Conta","",IFERROR(I74-J74,0))</f>
        <v/>
      </c>
      <c r="L74" s="13">
        <f>IF(A74&lt;&gt;"Conta","",IF(AND(I74=0,J74=0),"Sem movimento","Com movimento"))</f>
        <v/>
      </c>
      <c r="M74" s="13">
        <f>IF(A74="Conta",COUNTIF($A$7:A74,"Conta"),"")</f>
        <v/>
      </c>
    </row>
    <row r="75">
      <c r="A75" s="5" t="n"/>
      <c r="B75" s="5" t="n"/>
      <c r="C75" s="5" t="n"/>
      <c r="D75" s="17" t="n"/>
      <c r="E75" s="5" t="n"/>
      <c r="F75" s="13">
        <f>IF(OR(A75="",B75=""),"",A75&amp;"|"&amp;B75)</f>
        <v/>
      </c>
      <c r="G75" s="13">
        <f>IF(COUNTA(A75:E75)=0,"",IF(OR(A75="",B75="",C75="",E75&lt;&gt;"Sim"),"A rever",IF(OR(COUNTIF($F$7:$F$106,F75)&gt;1,COUNTIFS($A$7:$A$106,A75,$C$7:$C$106,C75)&gt;1),"Duplicado","Pronto")))</f>
        <v/>
      </c>
      <c r="H75" s="17" t="n"/>
      <c r="I75" s="31">
        <f>IF(A75&lt;&gt;"Conta","",IFERROR(SUMIFS('Mapa de anomalias'!$G$7:$G$106,'Mapa de anomalias'!$F$7:$F$106,B75),0))</f>
        <v/>
      </c>
      <c r="J75" s="31">
        <f>IF(A75&lt;&gt;"Conta","",IFERROR(SUMIFS('Mapa de anomalias'!$H$7:$H$106,'Mapa de anomalias'!$F$7:$F$106,B75),0))</f>
        <v/>
      </c>
      <c r="K75" s="31">
        <f>IF(A75&lt;&gt;"Conta","",IFERROR(I75-J75,0))</f>
        <v/>
      </c>
      <c r="L75" s="13">
        <f>IF(A75&lt;&gt;"Conta","",IF(AND(I75=0,J75=0),"Sem movimento","Com movimento"))</f>
        <v/>
      </c>
      <c r="M75" s="13">
        <f>IF(A75="Conta",COUNTIF($A$7:A75,"Conta"),"")</f>
        <v/>
      </c>
    </row>
    <row r="76">
      <c r="A76" s="5" t="n"/>
      <c r="B76" s="5" t="n"/>
      <c r="C76" s="5" t="n"/>
      <c r="D76" s="17" t="n"/>
      <c r="E76" s="5" t="n"/>
      <c r="F76" s="13">
        <f>IF(OR(A76="",B76=""),"",A76&amp;"|"&amp;B76)</f>
        <v/>
      </c>
      <c r="G76" s="13">
        <f>IF(COUNTA(A76:E76)=0,"",IF(OR(A76="",B76="",C76="",E76&lt;&gt;"Sim"),"A rever",IF(OR(COUNTIF($F$7:$F$106,F76)&gt;1,COUNTIFS($A$7:$A$106,A76,$C$7:$C$106,C76)&gt;1),"Duplicado","Pronto")))</f>
        <v/>
      </c>
      <c r="H76" s="17" t="n"/>
      <c r="I76" s="31">
        <f>IF(A76&lt;&gt;"Conta","",IFERROR(SUMIFS('Mapa de anomalias'!$G$7:$G$106,'Mapa de anomalias'!$F$7:$F$106,B76),0))</f>
        <v/>
      </c>
      <c r="J76" s="31">
        <f>IF(A76&lt;&gt;"Conta","",IFERROR(SUMIFS('Mapa de anomalias'!$H$7:$H$106,'Mapa de anomalias'!$F$7:$F$106,B76),0))</f>
        <v/>
      </c>
      <c r="K76" s="31">
        <f>IF(A76&lt;&gt;"Conta","",IFERROR(I76-J76,0))</f>
        <v/>
      </c>
      <c r="L76" s="13">
        <f>IF(A76&lt;&gt;"Conta","",IF(AND(I76=0,J76=0),"Sem movimento","Com movimento"))</f>
        <v/>
      </c>
      <c r="M76" s="13">
        <f>IF(A76="Conta",COUNTIF($A$7:A76,"Conta"),"")</f>
        <v/>
      </c>
    </row>
    <row r="77">
      <c r="A77" s="5" t="n"/>
      <c r="B77" s="5" t="n"/>
      <c r="C77" s="5" t="n"/>
      <c r="D77" s="17" t="n"/>
      <c r="E77" s="5" t="n"/>
      <c r="F77" s="13">
        <f>IF(OR(A77="",B77=""),"",A77&amp;"|"&amp;B77)</f>
        <v/>
      </c>
      <c r="G77" s="13">
        <f>IF(COUNTA(A77:E77)=0,"",IF(OR(A77="",B77="",C77="",E77&lt;&gt;"Sim"),"A rever",IF(OR(COUNTIF($F$7:$F$106,F77)&gt;1,COUNTIFS($A$7:$A$106,A77,$C$7:$C$106,C77)&gt;1),"Duplicado","Pronto")))</f>
        <v/>
      </c>
      <c r="H77" s="17" t="n"/>
      <c r="I77" s="31">
        <f>IF(A77&lt;&gt;"Conta","",IFERROR(SUMIFS('Mapa de anomalias'!$G$7:$G$106,'Mapa de anomalias'!$F$7:$F$106,B77),0))</f>
        <v/>
      </c>
      <c r="J77" s="31">
        <f>IF(A77&lt;&gt;"Conta","",IFERROR(SUMIFS('Mapa de anomalias'!$H$7:$H$106,'Mapa de anomalias'!$F$7:$F$106,B77),0))</f>
        <v/>
      </c>
      <c r="K77" s="31">
        <f>IF(A77&lt;&gt;"Conta","",IFERROR(I77-J77,0))</f>
        <v/>
      </c>
      <c r="L77" s="13">
        <f>IF(A77&lt;&gt;"Conta","",IF(AND(I77=0,J77=0),"Sem movimento","Com movimento"))</f>
        <v/>
      </c>
      <c r="M77" s="13">
        <f>IF(A77="Conta",COUNTIF($A$7:A77,"Conta"),"")</f>
        <v/>
      </c>
    </row>
    <row r="78">
      <c r="A78" s="5" t="n"/>
      <c r="B78" s="5" t="n"/>
      <c r="C78" s="5" t="n"/>
      <c r="D78" s="17" t="n"/>
      <c r="E78" s="5" t="n"/>
      <c r="F78" s="13">
        <f>IF(OR(A78="",B78=""),"",A78&amp;"|"&amp;B78)</f>
        <v/>
      </c>
      <c r="G78" s="13">
        <f>IF(COUNTA(A78:E78)=0,"",IF(OR(A78="",B78="",C78="",E78&lt;&gt;"Sim"),"A rever",IF(OR(COUNTIF($F$7:$F$106,F78)&gt;1,COUNTIFS($A$7:$A$106,A78,$C$7:$C$106,C78)&gt;1),"Duplicado","Pronto")))</f>
        <v/>
      </c>
      <c r="H78" s="17" t="n"/>
      <c r="I78" s="31">
        <f>IF(A78&lt;&gt;"Conta","",IFERROR(SUMIFS('Mapa de anomalias'!$G$7:$G$106,'Mapa de anomalias'!$F$7:$F$106,B78),0))</f>
        <v/>
      </c>
      <c r="J78" s="31">
        <f>IF(A78&lt;&gt;"Conta","",IFERROR(SUMIFS('Mapa de anomalias'!$H$7:$H$106,'Mapa de anomalias'!$F$7:$F$106,B78),0))</f>
        <v/>
      </c>
      <c r="K78" s="31">
        <f>IF(A78&lt;&gt;"Conta","",IFERROR(I78-J78,0))</f>
        <v/>
      </c>
      <c r="L78" s="13">
        <f>IF(A78&lt;&gt;"Conta","",IF(AND(I78=0,J78=0),"Sem movimento","Com movimento"))</f>
        <v/>
      </c>
      <c r="M78" s="13">
        <f>IF(A78="Conta",COUNTIF($A$7:A78,"Conta"),"")</f>
        <v/>
      </c>
    </row>
    <row r="79">
      <c r="A79" s="5" t="n"/>
      <c r="B79" s="5" t="n"/>
      <c r="C79" s="5" t="n"/>
      <c r="D79" s="17" t="n"/>
      <c r="E79" s="5" t="n"/>
      <c r="F79" s="13">
        <f>IF(OR(A79="",B79=""),"",A79&amp;"|"&amp;B79)</f>
        <v/>
      </c>
      <c r="G79" s="13">
        <f>IF(COUNTA(A79:E79)=0,"",IF(OR(A79="",B79="",C79="",E79&lt;&gt;"Sim"),"A rever",IF(OR(COUNTIF($F$7:$F$106,F79)&gt;1,COUNTIFS($A$7:$A$106,A79,$C$7:$C$106,C79)&gt;1),"Duplicado","Pronto")))</f>
        <v/>
      </c>
      <c r="H79" s="17" t="n"/>
      <c r="I79" s="31">
        <f>IF(A79&lt;&gt;"Conta","",IFERROR(SUMIFS('Mapa de anomalias'!$G$7:$G$106,'Mapa de anomalias'!$F$7:$F$106,B79),0))</f>
        <v/>
      </c>
      <c r="J79" s="31">
        <f>IF(A79&lt;&gt;"Conta","",IFERROR(SUMIFS('Mapa de anomalias'!$H$7:$H$106,'Mapa de anomalias'!$F$7:$F$106,B79),0))</f>
        <v/>
      </c>
      <c r="K79" s="31">
        <f>IF(A79&lt;&gt;"Conta","",IFERROR(I79-J79,0))</f>
        <v/>
      </c>
      <c r="L79" s="13">
        <f>IF(A79&lt;&gt;"Conta","",IF(AND(I79=0,J79=0),"Sem movimento","Com movimento"))</f>
        <v/>
      </c>
      <c r="M79" s="13">
        <f>IF(A79="Conta",COUNTIF($A$7:A79,"Conta"),"")</f>
        <v/>
      </c>
    </row>
    <row r="80">
      <c r="A80" s="5" t="n"/>
      <c r="B80" s="5" t="n"/>
      <c r="C80" s="5" t="n"/>
      <c r="D80" s="17" t="n"/>
      <c r="E80" s="5" t="n"/>
      <c r="F80" s="13">
        <f>IF(OR(A80="",B80=""),"",A80&amp;"|"&amp;B80)</f>
        <v/>
      </c>
      <c r="G80" s="13">
        <f>IF(COUNTA(A80:E80)=0,"",IF(OR(A80="",B80="",C80="",E80&lt;&gt;"Sim"),"A rever",IF(OR(COUNTIF($F$7:$F$106,F80)&gt;1,COUNTIFS($A$7:$A$106,A80,$C$7:$C$106,C80)&gt;1),"Duplicado","Pronto")))</f>
        <v/>
      </c>
      <c r="H80" s="17" t="n"/>
      <c r="I80" s="31">
        <f>IF(A80&lt;&gt;"Conta","",IFERROR(SUMIFS('Mapa de anomalias'!$G$7:$G$106,'Mapa de anomalias'!$F$7:$F$106,B80),0))</f>
        <v/>
      </c>
      <c r="J80" s="31">
        <f>IF(A80&lt;&gt;"Conta","",IFERROR(SUMIFS('Mapa de anomalias'!$H$7:$H$106,'Mapa de anomalias'!$F$7:$F$106,B80),0))</f>
        <v/>
      </c>
      <c r="K80" s="31">
        <f>IF(A80&lt;&gt;"Conta","",IFERROR(I80-J80,0))</f>
        <v/>
      </c>
      <c r="L80" s="13">
        <f>IF(A80&lt;&gt;"Conta","",IF(AND(I80=0,J80=0),"Sem movimento","Com movimento"))</f>
        <v/>
      </c>
      <c r="M80" s="13">
        <f>IF(A80="Conta",COUNTIF($A$7:A80,"Conta"),"")</f>
        <v/>
      </c>
    </row>
    <row r="81">
      <c r="A81" s="5" t="n"/>
      <c r="B81" s="5" t="n"/>
      <c r="C81" s="5" t="n"/>
      <c r="D81" s="17" t="n"/>
      <c r="E81" s="5" t="n"/>
      <c r="F81" s="13">
        <f>IF(OR(A81="",B81=""),"",A81&amp;"|"&amp;B81)</f>
        <v/>
      </c>
      <c r="G81" s="13">
        <f>IF(COUNTA(A81:E81)=0,"",IF(OR(A81="",B81="",C81="",E81&lt;&gt;"Sim"),"A rever",IF(OR(COUNTIF($F$7:$F$106,F81)&gt;1,COUNTIFS($A$7:$A$106,A81,$C$7:$C$106,C81)&gt;1),"Duplicado","Pronto")))</f>
        <v/>
      </c>
      <c r="H81" s="17" t="n"/>
      <c r="I81" s="31">
        <f>IF(A81&lt;&gt;"Conta","",IFERROR(SUMIFS('Mapa de anomalias'!$G$7:$G$106,'Mapa de anomalias'!$F$7:$F$106,B81),0))</f>
        <v/>
      </c>
      <c r="J81" s="31">
        <f>IF(A81&lt;&gt;"Conta","",IFERROR(SUMIFS('Mapa de anomalias'!$H$7:$H$106,'Mapa de anomalias'!$F$7:$F$106,B81),0))</f>
        <v/>
      </c>
      <c r="K81" s="31">
        <f>IF(A81&lt;&gt;"Conta","",IFERROR(I81-J81,0))</f>
        <v/>
      </c>
      <c r="L81" s="13">
        <f>IF(A81&lt;&gt;"Conta","",IF(AND(I81=0,J81=0),"Sem movimento","Com movimento"))</f>
        <v/>
      </c>
      <c r="M81" s="13">
        <f>IF(A81="Conta",COUNTIF($A$7:A81,"Conta"),"")</f>
        <v/>
      </c>
    </row>
    <row r="82">
      <c r="A82" s="5" t="n"/>
      <c r="B82" s="5" t="n"/>
      <c r="C82" s="5" t="n"/>
      <c r="D82" s="17" t="n"/>
      <c r="E82" s="5" t="n"/>
      <c r="F82" s="13">
        <f>IF(OR(A82="",B82=""),"",A82&amp;"|"&amp;B82)</f>
        <v/>
      </c>
      <c r="G82" s="13">
        <f>IF(COUNTA(A82:E82)=0,"",IF(OR(A82="",B82="",C82="",E82&lt;&gt;"Sim"),"A rever",IF(OR(COUNTIF($F$7:$F$106,F82)&gt;1,COUNTIFS($A$7:$A$106,A82,$C$7:$C$106,C82)&gt;1),"Duplicado","Pronto")))</f>
        <v/>
      </c>
      <c r="H82" s="17" t="n"/>
      <c r="I82" s="31">
        <f>IF(A82&lt;&gt;"Conta","",IFERROR(SUMIFS('Mapa de anomalias'!$G$7:$G$106,'Mapa de anomalias'!$F$7:$F$106,B82),0))</f>
        <v/>
      </c>
      <c r="J82" s="31">
        <f>IF(A82&lt;&gt;"Conta","",IFERROR(SUMIFS('Mapa de anomalias'!$H$7:$H$106,'Mapa de anomalias'!$F$7:$F$106,B82),0))</f>
        <v/>
      </c>
      <c r="K82" s="31">
        <f>IF(A82&lt;&gt;"Conta","",IFERROR(I82-J82,0))</f>
        <v/>
      </c>
      <c r="L82" s="13">
        <f>IF(A82&lt;&gt;"Conta","",IF(AND(I82=0,J82=0),"Sem movimento","Com movimento"))</f>
        <v/>
      </c>
      <c r="M82" s="13">
        <f>IF(A82="Conta",COUNTIF($A$7:A82,"Conta"),"")</f>
        <v/>
      </c>
    </row>
    <row r="83">
      <c r="A83" s="5" t="n"/>
      <c r="B83" s="5" t="n"/>
      <c r="C83" s="5" t="n"/>
      <c r="D83" s="17" t="n"/>
      <c r="E83" s="5" t="n"/>
      <c r="F83" s="13">
        <f>IF(OR(A83="",B83=""),"",A83&amp;"|"&amp;B83)</f>
        <v/>
      </c>
      <c r="G83" s="13">
        <f>IF(COUNTA(A83:E83)=0,"",IF(OR(A83="",B83="",C83="",E83&lt;&gt;"Sim"),"A rever",IF(OR(COUNTIF($F$7:$F$106,F83)&gt;1,COUNTIFS($A$7:$A$106,A83,$C$7:$C$106,C83)&gt;1),"Duplicado","Pronto")))</f>
        <v/>
      </c>
      <c r="H83" s="17" t="n"/>
      <c r="I83" s="31">
        <f>IF(A83&lt;&gt;"Conta","",IFERROR(SUMIFS('Mapa de anomalias'!$G$7:$G$106,'Mapa de anomalias'!$F$7:$F$106,B83),0))</f>
        <v/>
      </c>
      <c r="J83" s="31">
        <f>IF(A83&lt;&gt;"Conta","",IFERROR(SUMIFS('Mapa de anomalias'!$H$7:$H$106,'Mapa de anomalias'!$F$7:$F$106,B83),0))</f>
        <v/>
      </c>
      <c r="K83" s="31">
        <f>IF(A83&lt;&gt;"Conta","",IFERROR(I83-J83,0))</f>
        <v/>
      </c>
      <c r="L83" s="13">
        <f>IF(A83&lt;&gt;"Conta","",IF(AND(I83=0,J83=0),"Sem movimento","Com movimento"))</f>
        <v/>
      </c>
      <c r="M83" s="13">
        <f>IF(A83="Conta",COUNTIF($A$7:A83,"Conta"),"")</f>
        <v/>
      </c>
    </row>
    <row r="84">
      <c r="A84" s="5" t="n"/>
      <c r="B84" s="5" t="n"/>
      <c r="C84" s="5" t="n"/>
      <c r="D84" s="17" t="n"/>
      <c r="E84" s="5" t="n"/>
      <c r="F84" s="13">
        <f>IF(OR(A84="",B84=""),"",A84&amp;"|"&amp;B84)</f>
        <v/>
      </c>
      <c r="G84" s="13">
        <f>IF(COUNTA(A84:E84)=0,"",IF(OR(A84="",B84="",C84="",E84&lt;&gt;"Sim"),"A rever",IF(OR(COUNTIF($F$7:$F$106,F84)&gt;1,COUNTIFS($A$7:$A$106,A84,$C$7:$C$106,C84)&gt;1),"Duplicado","Pronto")))</f>
        <v/>
      </c>
      <c r="H84" s="17" t="n"/>
      <c r="I84" s="31">
        <f>IF(A84&lt;&gt;"Conta","",IFERROR(SUMIFS('Mapa de anomalias'!$G$7:$G$106,'Mapa de anomalias'!$F$7:$F$106,B84),0))</f>
        <v/>
      </c>
      <c r="J84" s="31">
        <f>IF(A84&lt;&gt;"Conta","",IFERROR(SUMIFS('Mapa de anomalias'!$H$7:$H$106,'Mapa de anomalias'!$F$7:$F$106,B84),0))</f>
        <v/>
      </c>
      <c r="K84" s="31">
        <f>IF(A84&lt;&gt;"Conta","",IFERROR(I84-J84,0))</f>
        <v/>
      </c>
      <c r="L84" s="13">
        <f>IF(A84&lt;&gt;"Conta","",IF(AND(I84=0,J84=0),"Sem movimento","Com movimento"))</f>
        <v/>
      </c>
      <c r="M84" s="13">
        <f>IF(A84="Conta",COUNTIF($A$7:A84,"Conta"),"")</f>
        <v/>
      </c>
    </row>
    <row r="85">
      <c r="A85" s="5" t="n"/>
      <c r="B85" s="5" t="n"/>
      <c r="C85" s="5" t="n"/>
      <c r="D85" s="17" t="n"/>
      <c r="E85" s="5" t="n"/>
      <c r="F85" s="13">
        <f>IF(OR(A85="",B85=""),"",A85&amp;"|"&amp;B85)</f>
        <v/>
      </c>
      <c r="G85" s="13">
        <f>IF(COUNTA(A85:E85)=0,"",IF(OR(A85="",B85="",C85="",E85&lt;&gt;"Sim"),"A rever",IF(OR(COUNTIF($F$7:$F$106,F85)&gt;1,COUNTIFS($A$7:$A$106,A85,$C$7:$C$106,C85)&gt;1),"Duplicado","Pronto")))</f>
        <v/>
      </c>
      <c r="H85" s="17" t="n"/>
      <c r="I85" s="31">
        <f>IF(A85&lt;&gt;"Conta","",IFERROR(SUMIFS('Mapa de anomalias'!$G$7:$G$106,'Mapa de anomalias'!$F$7:$F$106,B85),0))</f>
        <v/>
      </c>
      <c r="J85" s="31">
        <f>IF(A85&lt;&gt;"Conta","",IFERROR(SUMIFS('Mapa de anomalias'!$H$7:$H$106,'Mapa de anomalias'!$F$7:$F$106,B85),0))</f>
        <v/>
      </c>
      <c r="K85" s="31">
        <f>IF(A85&lt;&gt;"Conta","",IFERROR(I85-J85,0))</f>
        <v/>
      </c>
      <c r="L85" s="13">
        <f>IF(A85&lt;&gt;"Conta","",IF(AND(I85=0,J85=0),"Sem movimento","Com movimento"))</f>
        <v/>
      </c>
      <c r="M85" s="13">
        <f>IF(A85="Conta",COUNTIF($A$7:A85,"Conta"),"")</f>
        <v/>
      </c>
    </row>
    <row r="86">
      <c r="A86" s="5" t="n"/>
      <c r="B86" s="5" t="n"/>
      <c r="C86" s="5" t="n"/>
      <c r="D86" s="17" t="n"/>
      <c r="E86" s="5" t="n"/>
      <c r="F86" s="13">
        <f>IF(OR(A86="",B86=""),"",A86&amp;"|"&amp;B86)</f>
        <v/>
      </c>
      <c r="G86" s="13">
        <f>IF(COUNTA(A86:E86)=0,"",IF(OR(A86="",B86="",C86="",E86&lt;&gt;"Sim"),"A rever",IF(OR(COUNTIF($F$7:$F$106,F86)&gt;1,COUNTIFS($A$7:$A$106,A86,$C$7:$C$106,C86)&gt;1),"Duplicado","Pronto")))</f>
        <v/>
      </c>
      <c r="H86" s="17" t="n"/>
      <c r="I86" s="31">
        <f>IF(A86&lt;&gt;"Conta","",IFERROR(SUMIFS('Mapa de anomalias'!$G$7:$G$106,'Mapa de anomalias'!$F$7:$F$106,B86),0))</f>
        <v/>
      </c>
      <c r="J86" s="31">
        <f>IF(A86&lt;&gt;"Conta","",IFERROR(SUMIFS('Mapa de anomalias'!$H$7:$H$106,'Mapa de anomalias'!$F$7:$F$106,B86),0))</f>
        <v/>
      </c>
      <c r="K86" s="31">
        <f>IF(A86&lt;&gt;"Conta","",IFERROR(I86-J86,0))</f>
        <v/>
      </c>
      <c r="L86" s="13">
        <f>IF(A86&lt;&gt;"Conta","",IF(AND(I86=0,J86=0),"Sem movimento","Com movimento"))</f>
        <v/>
      </c>
      <c r="M86" s="13">
        <f>IF(A86="Conta",COUNTIF($A$7:A86,"Conta"),"")</f>
        <v/>
      </c>
    </row>
    <row r="87">
      <c r="A87" s="5" t="n"/>
      <c r="B87" s="5" t="n"/>
      <c r="C87" s="5" t="n"/>
      <c r="D87" s="17" t="n"/>
      <c r="E87" s="5" t="n"/>
      <c r="F87" s="13">
        <f>IF(OR(A87="",B87=""),"",A87&amp;"|"&amp;B87)</f>
        <v/>
      </c>
      <c r="G87" s="13">
        <f>IF(COUNTA(A87:E87)=0,"",IF(OR(A87="",B87="",C87="",E87&lt;&gt;"Sim"),"A rever",IF(OR(COUNTIF($F$7:$F$106,F87)&gt;1,COUNTIFS($A$7:$A$106,A87,$C$7:$C$106,C87)&gt;1),"Duplicado","Pronto")))</f>
        <v/>
      </c>
      <c r="H87" s="17" t="n"/>
      <c r="I87" s="31">
        <f>IF(A87&lt;&gt;"Conta","",IFERROR(SUMIFS('Mapa de anomalias'!$G$7:$G$106,'Mapa de anomalias'!$F$7:$F$106,B87),0))</f>
        <v/>
      </c>
      <c r="J87" s="31">
        <f>IF(A87&lt;&gt;"Conta","",IFERROR(SUMIFS('Mapa de anomalias'!$H$7:$H$106,'Mapa de anomalias'!$F$7:$F$106,B87),0))</f>
        <v/>
      </c>
      <c r="K87" s="31">
        <f>IF(A87&lt;&gt;"Conta","",IFERROR(I87-J87,0))</f>
        <v/>
      </c>
      <c r="L87" s="13">
        <f>IF(A87&lt;&gt;"Conta","",IF(AND(I87=0,J87=0),"Sem movimento","Com movimento"))</f>
        <v/>
      </c>
      <c r="M87" s="13">
        <f>IF(A87="Conta",COUNTIF($A$7:A87,"Conta"),"")</f>
        <v/>
      </c>
    </row>
    <row r="88">
      <c r="A88" s="5" t="n"/>
      <c r="B88" s="5" t="n"/>
      <c r="C88" s="5" t="n"/>
      <c r="D88" s="17" t="n"/>
      <c r="E88" s="5" t="n"/>
      <c r="F88" s="13">
        <f>IF(OR(A88="",B88=""),"",A88&amp;"|"&amp;B88)</f>
        <v/>
      </c>
      <c r="G88" s="13">
        <f>IF(COUNTA(A88:E88)=0,"",IF(OR(A88="",B88="",C88="",E88&lt;&gt;"Sim"),"A rever",IF(OR(COUNTIF($F$7:$F$106,F88)&gt;1,COUNTIFS($A$7:$A$106,A88,$C$7:$C$106,C88)&gt;1),"Duplicado","Pronto")))</f>
        <v/>
      </c>
      <c r="H88" s="17" t="n"/>
      <c r="I88" s="31">
        <f>IF(A88&lt;&gt;"Conta","",IFERROR(SUMIFS('Mapa de anomalias'!$G$7:$G$106,'Mapa de anomalias'!$F$7:$F$106,B88),0))</f>
        <v/>
      </c>
      <c r="J88" s="31">
        <f>IF(A88&lt;&gt;"Conta","",IFERROR(SUMIFS('Mapa de anomalias'!$H$7:$H$106,'Mapa de anomalias'!$F$7:$F$106,B88),0))</f>
        <v/>
      </c>
      <c r="K88" s="31">
        <f>IF(A88&lt;&gt;"Conta","",IFERROR(I88-J88,0))</f>
        <v/>
      </c>
      <c r="L88" s="13">
        <f>IF(A88&lt;&gt;"Conta","",IF(AND(I88=0,J88=0),"Sem movimento","Com movimento"))</f>
        <v/>
      </c>
      <c r="M88" s="13">
        <f>IF(A88="Conta",COUNTIF($A$7:A88,"Conta"),"")</f>
        <v/>
      </c>
    </row>
    <row r="89">
      <c r="A89" s="5" t="n"/>
      <c r="B89" s="5" t="n"/>
      <c r="C89" s="5" t="n"/>
      <c r="D89" s="17" t="n"/>
      <c r="E89" s="5" t="n"/>
      <c r="F89" s="13">
        <f>IF(OR(A89="",B89=""),"",A89&amp;"|"&amp;B89)</f>
        <v/>
      </c>
      <c r="G89" s="13">
        <f>IF(COUNTA(A89:E89)=0,"",IF(OR(A89="",B89="",C89="",E89&lt;&gt;"Sim"),"A rever",IF(OR(COUNTIF($F$7:$F$106,F89)&gt;1,COUNTIFS($A$7:$A$106,A89,$C$7:$C$106,C89)&gt;1),"Duplicado","Pronto")))</f>
        <v/>
      </c>
      <c r="H89" s="17" t="n"/>
      <c r="I89" s="31">
        <f>IF(A89&lt;&gt;"Conta","",IFERROR(SUMIFS('Mapa de anomalias'!$G$7:$G$106,'Mapa de anomalias'!$F$7:$F$106,B89),0))</f>
        <v/>
      </c>
      <c r="J89" s="31">
        <f>IF(A89&lt;&gt;"Conta","",IFERROR(SUMIFS('Mapa de anomalias'!$H$7:$H$106,'Mapa de anomalias'!$F$7:$F$106,B89),0))</f>
        <v/>
      </c>
      <c r="K89" s="31">
        <f>IF(A89&lt;&gt;"Conta","",IFERROR(I89-J89,0))</f>
        <v/>
      </c>
      <c r="L89" s="13">
        <f>IF(A89&lt;&gt;"Conta","",IF(AND(I89=0,J89=0),"Sem movimento","Com movimento"))</f>
        <v/>
      </c>
      <c r="M89" s="13">
        <f>IF(A89="Conta",COUNTIF($A$7:A89,"Conta"),"")</f>
        <v/>
      </c>
    </row>
    <row r="90">
      <c r="A90" s="5" t="n"/>
      <c r="B90" s="5" t="n"/>
      <c r="C90" s="5" t="n"/>
      <c r="D90" s="17" t="n"/>
      <c r="E90" s="5" t="n"/>
      <c r="F90" s="13">
        <f>IF(OR(A90="",B90=""),"",A90&amp;"|"&amp;B90)</f>
        <v/>
      </c>
      <c r="G90" s="13">
        <f>IF(COUNTA(A90:E90)=0,"",IF(OR(A90="",B90="",C90="",E90&lt;&gt;"Sim"),"A rever",IF(OR(COUNTIF($F$7:$F$106,F90)&gt;1,COUNTIFS($A$7:$A$106,A90,$C$7:$C$106,C90)&gt;1),"Duplicado","Pronto")))</f>
        <v/>
      </c>
      <c r="H90" s="17" t="n"/>
      <c r="I90" s="31">
        <f>IF(A90&lt;&gt;"Conta","",IFERROR(SUMIFS('Mapa de anomalias'!$G$7:$G$106,'Mapa de anomalias'!$F$7:$F$106,B90),0))</f>
        <v/>
      </c>
      <c r="J90" s="31">
        <f>IF(A90&lt;&gt;"Conta","",IFERROR(SUMIFS('Mapa de anomalias'!$H$7:$H$106,'Mapa de anomalias'!$F$7:$F$106,B90),0))</f>
        <v/>
      </c>
      <c r="K90" s="31">
        <f>IF(A90&lt;&gt;"Conta","",IFERROR(I90-J90,0))</f>
        <v/>
      </c>
      <c r="L90" s="13">
        <f>IF(A90&lt;&gt;"Conta","",IF(AND(I90=0,J90=0),"Sem movimento","Com movimento"))</f>
        <v/>
      </c>
      <c r="M90" s="13">
        <f>IF(A90="Conta",COUNTIF($A$7:A90,"Conta"),"")</f>
        <v/>
      </c>
    </row>
    <row r="91">
      <c r="A91" s="5" t="n"/>
      <c r="B91" s="5" t="n"/>
      <c r="C91" s="5" t="n"/>
      <c r="D91" s="17" t="n"/>
      <c r="E91" s="5" t="n"/>
      <c r="F91" s="13">
        <f>IF(OR(A91="",B91=""),"",A91&amp;"|"&amp;B91)</f>
        <v/>
      </c>
      <c r="G91" s="13">
        <f>IF(COUNTA(A91:E91)=0,"",IF(OR(A91="",B91="",C91="",E91&lt;&gt;"Sim"),"A rever",IF(OR(COUNTIF($F$7:$F$106,F91)&gt;1,COUNTIFS($A$7:$A$106,A91,$C$7:$C$106,C91)&gt;1),"Duplicado","Pronto")))</f>
        <v/>
      </c>
      <c r="H91" s="17" t="n"/>
      <c r="I91" s="31">
        <f>IF(A91&lt;&gt;"Conta","",IFERROR(SUMIFS('Mapa de anomalias'!$G$7:$G$106,'Mapa de anomalias'!$F$7:$F$106,B91),0))</f>
        <v/>
      </c>
      <c r="J91" s="31">
        <f>IF(A91&lt;&gt;"Conta","",IFERROR(SUMIFS('Mapa de anomalias'!$H$7:$H$106,'Mapa de anomalias'!$F$7:$F$106,B91),0))</f>
        <v/>
      </c>
      <c r="K91" s="31">
        <f>IF(A91&lt;&gt;"Conta","",IFERROR(I91-J91,0))</f>
        <v/>
      </c>
      <c r="L91" s="13">
        <f>IF(A91&lt;&gt;"Conta","",IF(AND(I91=0,J91=0),"Sem movimento","Com movimento"))</f>
        <v/>
      </c>
      <c r="M91" s="13">
        <f>IF(A91="Conta",COUNTIF($A$7:A91,"Conta"),"")</f>
        <v/>
      </c>
    </row>
    <row r="92">
      <c r="A92" s="5" t="n"/>
      <c r="B92" s="5" t="n"/>
      <c r="C92" s="5" t="n"/>
      <c r="D92" s="17" t="n"/>
      <c r="E92" s="5" t="n"/>
      <c r="F92" s="13">
        <f>IF(OR(A92="",B92=""),"",A92&amp;"|"&amp;B92)</f>
        <v/>
      </c>
      <c r="G92" s="13">
        <f>IF(COUNTA(A92:E92)=0,"",IF(OR(A92="",B92="",C92="",E92&lt;&gt;"Sim"),"A rever",IF(OR(COUNTIF($F$7:$F$106,F92)&gt;1,COUNTIFS($A$7:$A$106,A92,$C$7:$C$106,C92)&gt;1),"Duplicado","Pronto")))</f>
        <v/>
      </c>
      <c r="H92" s="17" t="n"/>
      <c r="I92" s="31">
        <f>IF(A92&lt;&gt;"Conta","",IFERROR(SUMIFS('Mapa de anomalias'!$G$7:$G$106,'Mapa de anomalias'!$F$7:$F$106,B92),0))</f>
        <v/>
      </c>
      <c r="J92" s="31">
        <f>IF(A92&lt;&gt;"Conta","",IFERROR(SUMIFS('Mapa de anomalias'!$H$7:$H$106,'Mapa de anomalias'!$F$7:$F$106,B92),0))</f>
        <v/>
      </c>
      <c r="K92" s="31">
        <f>IF(A92&lt;&gt;"Conta","",IFERROR(I92-J92,0))</f>
        <v/>
      </c>
      <c r="L92" s="13">
        <f>IF(A92&lt;&gt;"Conta","",IF(AND(I92=0,J92=0),"Sem movimento","Com movimento"))</f>
        <v/>
      </c>
      <c r="M92" s="13">
        <f>IF(A92="Conta",COUNTIF($A$7:A92,"Conta"),"")</f>
        <v/>
      </c>
    </row>
    <row r="93">
      <c r="A93" s="5" t="n"/>
      <c r="B93" s="5" t="n"/>
      <c r="C93" s="5" t="n"/>
      <c r="D93" s="17" t="n"/>
      <c r="E93" s="5" t="n"/>
      <c r="F93" s="13">
        <f>IF(OR(A93="",B93=""),"",A93&amp;"|"&amp;B93)</f>
        <v/>
      </c>
      <c r="G93" s="13">
        <f>IF(COUNTA(A93:E93)=0,"",IF(OR(A93="",B93="",C93="",E93&lt;&gt;"Sim"),"A rever",IF(OR(COUNTIF($F$7:$F$106,F93)&gt;1,COUNTIFS($A$7:$A$106,A93,$C$7:$C$106,C93)&gt;1),"Duplicado","Pronto")))</f>
        <v/>
      </c>
      <c r="H93" s="17" t="n"/>
      <c r="I93" s="31">
        <f>IF(A93&lt;&gt;"Conta","",IFERROR(SUMIFS('Mapa de anomalias'!$G$7:$G$106,'Mapa de anomalias'!$F$7:$F$106,B93),0))</f>
        <v/>
      </c>
      <c r="J93" s="31">
        <f>IF(A93&lt;&gt;"Conta","",IFERROR(SUMIFS('Mapa de anomalias'!$H$7:$H$106,'Mapa de anomalias'!$F$7:$F$106,B93),0))</f>
        <v/>
      </c>
      <c r="K93" s="31">
        <f>IF(A93&lt;&gt;"Conta","",IFERROR(I93-J93,0))</f>
        <v/>
      </c>
      <c r="L93" s="13">
        <f>IF(A93&lt;&gt;"Conta","",IF(AND(I93=0,J93=0),"Sem movimento","Com movimento"))</f>
        <v/>
      </c>
      <c r="M93" s="13">
        <f>IF(A93="Conta",COUNTIF($A$7:A93,"Conta"),"")</f>
        <v/>
      </c>
    </row>
    <row r="94">
      <c r="A94" s="5" t="n"/>
      <c r="B94" s="5" t="n"/>
      <c r="C94" s="5" t="n"/>
      <c r="D94" s="17" t="n"/>
      <c r="E94" s="5" t="n"/>
      <c r="F94" s="13">
        <f>IF(OR(A94="",B94=""),"",A94&amp;"|"&amp;B94)</f>
        <v/>
      </c>
      <c r="G94" s="13">
        <f>IF(COUNTA(A94:E94)=0,"",IF(OR(A94="",B94="",C94="",E94&lt;&gt;"Sim"),"A rever",IF(OR(COUNTIF($F$7:$F$106,F94)&gt;1,COUNTIFS($A$7:$A$106,A94,$C$7:$C$106,C94)&gt;1),"Duplicado","Pronto")))</f>
        <v/>
      </c>
      <c r="H94" s="17" t="n"/>
      <c r="I94" s="31">
        <f>IF(A94&lt;&gt;"Conta","",IFERROR(SUMIFS('Mapa de anomalias'!$G$7:$G$106,'Mapa de anomalias'!$F$7:$F$106,B94),0))</f>
        <v/>
      </c>
      <c r="J94" s="31">
        <f>IF(A94&lt;&gt;"Conta","",IFERROR(SUMIFS('Mapa de anomalias'!$H$7:$H$106,'Mapa de anomalias'!$F$7:$F$106,B94),0))</f>
        <v/>
      </c>
      <c r="K94" s="31">
        <f>IF(A94&lt;&gt;"Conta","",IFERROR(I94-J94,0))</f>
        <v/>
      </c>
      <c r="L94" s="13">
        <f>IF(A94&lt;&gt;"Conta","",IF(AND(I94=0,J94=0),"Sem movimento","Com movimento"))</f>
        <v/>
      </c>
      <c r="M94" s="13">
        <f>IF(A94="Conta",COUNTIF($A$7:A94,"Conta"),"")</f>
        <v/>
      </c>
    </row>
    <row r="95">
      <c r="A95" s="5" t="n"/>
      <c r="B95" s="5" t="n"/>
      <c r="C95" s="5" t="n"/>
      <c r="D95" s="17" t="n"/>
      <c r="E95" s="5" t="n"/>
      <c r="F95" s="13">
        <f>IF(OR(A95="",B95=""),"",A95&amp;"|"&amp;B95)</f>
        <v/>
      </c>
      <c r="G95" s="13">
        <f>IF(COUNTA(A95:E95)=0,"",IF(OR(A95="",B95="",C95="",E95&lt;&gt;"Sim"),"A rever",IF(OR(COUNTIF($F$7:$F$106,F95)&gt;1,COUNTIFS($A$7:$A$106,A95,$C$7:$C$106,C95)&gt;1),"Duplicado","Pronto")))</f>
        <v/>
      </c>
      <c r="H95" s="17" t="n"/>
      <c r="I95" s="31">
        <f>IF(A95&lt;&gt;"Conta","",IFERROR(SUMIFS('Mapa de anomalias'!$G$7:$G$106,'Mapa de anomalias'!$F$7:$F$106,B95),0))</f>
        <v/>
      </c>
      <c r="J95" s="31">
        <f>IF(A95&lt;&gt;"Conta","",IFERROR(SUMIFS('Mapa de anomalias'!$H$7:$H$106,'Mapa de anomalias'!$F$7:$F$106,B95),0))</f>
        <v/>
      </c>
      <c r="K95" s="31">
        <f>IF(A95&lt;&gt;"Conta","",IFERROR(I95-J95,0))</f>
        <v/>
      </c>
      <c r="L95" s="13">
        <f>IF(A95&lt;&gt;"Conta","",IF(AND(I95=0,J95=0),"Sem movimento","Com movimento"))</f>
        <v/>
      </c>
      <c r="M95" s="13">
        <f>IF(A95="Conta",COUNTIF($A$7:A95,"Conta"),"")</f>
        <v/>
      </c>
    </row>
    <row r="96">
      <c r="A96" s="5" t="n"/>
      <c r="B96" s="5" t="n"/>
      <c r="C96" s="5" t="n"/>
      <c r="D96" s="17" t="n"/>
      <c r="E96" s="5" t="n"/>
      <c r="F96" s="13">
        <f>IF(OR(A96="",B96=""),"",A96&amp;"|"&amp;B96)</f>
        <v/>
      </c>
      <c r="G96" s="13">
        <f>IF(COUNTA(A96:E96)=0,"",IF(OR(A96="",B96="",C96="",E96&lt;&gt;"Sim"),"A rever",IF(OR(COUNTIF($F$7:$F$106,F96)&gt;1,COUNTIFS($A$7:$A$106,A96,$C$7:$C$106,C96)&gt;1),"Duplicado","Pronto")))</f>
        <v/>
      </c>
      <c r="H96" s="17" t="n"/>
      <c r="I96" s="31">
        <f>IF(A96&lt;&gt;"Conta","",IFERROR(SUMIFS('Mapa de anomalias'!$G$7:$G$106,'Mapa de anomalias'!$F$7:$F$106,B96),0))</f>
        <v/>
      </c>
      <c r="J96" s="31">
        <f>IF(A96&lt;&gt;"Conta","",IFERROR(SUMIFS('Mapa de anomalias'!$H$7:$H$106,'Mapa de anomalias'!$F$7:$F$106,B96),0))</f>
        <v/>
      </c>
      <c r="K96" s="31">
        <f>IF(A96&lt;&gt;"Conta","",IFERROR(I96-J96,0))</f>
        <v/>
      </c>
      <c r="L96" s="13">
        <f>IF(A96&lt;&gt;"Conta","",IF(AND(I96=0,J96=0),"Sem movimento","Com movimento"))</f>
        <v/>
      </c>
      <c r="M96" s="13">
        <f>IF(A96="Conta",COUNTIF($A$7:A96,"Conta"),"")</f>
        <v/>
      </c>
    </row>
    <row r="97">
      <c r="A97" s="5" t="n"/>
      <c r="B97" s="5" t="n"/>
      <c r="C97" s="5" t="n"/>
      <c r="D97" s="17" t="n"/>
      <c r="E97" s="5" t="n"/>
      <c r="F97" s="13">
        <f>IF(OR(A97="",B97=""),"",A97&amp;"|"&amp;B97)</f>
        <v/>
      </c>
      <c r="G97" s="13">
        <f>IF(COUNTA(A97:E97)=0,"",IF(OR(A97="",B97="",C97="",E97&lt;&gt;"Sim"),"A rever",IF(OR(COUNTIF($F$7:$F$106,F97)&gt;1,COUNTIFS($A$7:$A$106,A97,$C$7:$C$106,C97)&gt;1),"Duplicado","Pronto")))</f>
        <v/>
      </c>
      <c r="H97" s="17" t="n"/>
      <c r="I97" s="31">
        <f>IF(A97&lt;&gt;"Conta","",IFERROR(SUMIFS('Mapa de anomalias'!$G$7:$G$106,'Mapa de anomalias'!$F$7:$F$106,B97),0))</f>
        <v/>
      </c>
      <c r="J97" s="31">
        <f>IF(A97&lt;&gt;"Conta","",IFERROR(SUMIFS('Mapa de anomalias'!$H$7:$H$106,'Mapa de anomalias'!$F$7:$F$106,B97),0))</f>
        <v/>
      </c>
      <c r="K97" s="31">
        <f>IF(A97&lt;&gt;"Conta","",IFERROR(I97-J97,0))</f>
        <v/>
      </c>
      <c r="L97" s="13">
        <f>IF(A97&lt;&gt;"Conta","",IF(AND(I97=0,J97=0),"Sem movimento","Com movimento"))</f>
        <v/>
      </c>
      <c r="M97" s="13">
        <f>IF(A97="Conta",COUNTIF($A$7:A97,"Conta"),"")</f>
        <v/>
      </c>
    </row>
    <row r="98">
      <c r="A98" s="5" t="n"/>
      <c r="B98" s="5" t="n"/>
      <c r="C98" s="5" t="n"/>
      <c r="D98" s="17" t="n"/>
      <c r="E98" s="5" t="n"/>
      <c r="F98" s="13">
        <f>IF(OR(A98="",B98=""),"",A98&amp;"|"&amp;B98)</f>
        <v/>
      </c>
      <c r="G98" s="13">
        <f>IF(COUNTA(A98:E98)=0,"",IF(OR(A98="",B98="",C98="",E98&lt;&gt;"Sim"),"A rever",IF(OR(COUNTIF($F$7:$F$106,F98)&gt;1,COUNTIFS($A$7:$A$106,A98,$C$7:$C$106,C98)&gt;1),"Duplicado","Pronto")))</f>
        <v/>
      </c>
      <c r="H98" s="17" t="n"/>
      <c r="I98" s="31">
        <f>IF(A98&lt;&gt;"Conta","",IFERROR(SUMIFS('Mapa de anomalias'!$G$7:$G$106,'Mapa de anomalias'!$F$7:$F$106,B98),0))</f>
        <v/>
      </c>
      <c r="J98" s="31">
        <f>IF(A98&lt;&gt;"Conta","",IFERROR(SUMIFS('Mapa de anomalias'!$H$7:$H$106,'Mapa de anomalias'!$F$7:$F$106,B98),0))</f>
        <v/>
      </c>
      <c r="K98" s="31">
        <f>IF(A98&lt;&gt;"Conta","",IFERROR(I98-J98,0))</f>
        <v/>
      </c>
      <c r="L98" s="13">
        <f>IF(A98&lt;&gt;"Conta","",IF(AND(I98=0,J98=0),"Sem movimento","Com movimento"))</f>
        <v/>
      </c>
      <c r="M98" s="13">
        <f>IF(A98="Conta",COUNTIF($A$7:A98,"Conta"),"")</f>
        <v/>
      </c>
    </row>
    <row r="99">
      <c r="A99" s="5" t="n"/>
      <c r="B99" s="5" t="n"/>
      <c r="C99" s="5" t="n"/>
      <c r="D99" s="17" t="n"/>
      <c r="E99" s="5" t="n"/>
      <c r="F99" s="13">
        <f>IF(OR(A99="",B99=""),"",A99&amp;"|"&amp;B99)</f>
        <v/>
      </c>
      <c r="G99" s="13">
        <f>IF(COUNTA(A99:E99)=0,"",IF(OR(A99="",B99="",C99="",E99&lt;&gt;"Sim"),"A rever",IF(OR(COUNTIF($F$7:$F$106,F99)&gt;1,COUNTIFS($A$7:$A$106,A99,$C$7:$C$106,C99)&gt;1),"Duplicado","Pronto")))</f>
        <v/>
      </c>
      <c r="H99" s="17" t="n"/>
      <c r="I99" s="31">
        <f>IF(A99&lt;&gt;"Conta","",IFERROR(SUMIFS('Mapa de anomalias'!$G$7:$G$106,'Mapa de anomalias'!$F$7:$F$106,B99),0))</f>
        <v/>
      </c>
      <c r="J99" s="31">
        <f>IF(A99&lt;&gt;"Conta","",IFERROR(SUMIFS('Mapa de anomalias'!$H$7:$H$106,'Mapa de anomalias'!$F$7:$F$106,B99),0))</f>
        <v/>
      </c>
      <c r="K99" s="31">
        <f>IF(A99&lt;&gt;"Conta","",IFERROR(I99-J99,0))</f>
        <v/>
      </c>
      <c r="L99" s="13">
        <f>IF(A99&lt;&gt;"Conta","",IF(AND(I99=0,J99=0),"Sem movimento","Com movimento"))</f>
        <v/>
      </c>
      <c r="M99" s="13">
        <f>IF(A99="Conta",COUNTIF($A$7:A99,"Conta"),"")</f>
        <v/>
      </c>
    </row>
    <row r="100">
      <c r="A100" s="5" t="n"/>
      <c r="B100" s="5" t="n"/>
      <c r="C100" s="5" t="n"/>
      <c r="D100" s="17" t="n"/>
      <c r="E100" s="5" t="n"/>
      <c r="F100" s="13">
        <f>IF(OR(A100="",B100=""),"",A100&amp;"|"&amp;B100)</f>
        <v/>
      </c>
      <c r="G100" s="13">
        <f>IF(COUNTA(A100:E100)=0,"",IF(OR(A100="",B100="",C100="",E100&lt;&gt;"Sim"),"A rever",IF(OR(COUNTIF($F$7:$F$106,F100)&gt;1,COUNTIFS($A$7:$A$106,A100,$C$7:$C$106,C100)&gt;1),"Duplicado","Pronto")))</f>
        <v/>
      </c>
      <c r="H100" s="17" t="n"/>
      <c r="I100" s="31">
        <f>IF(A100&lt;&gt;"Conta","",IFERROR(SUMIFS('Mapa de anomalias'!$G$7:$G$106,'Mapa de anomalias'!$F$7:$F$106,B100),0))</f>
        <v/>
      </c>
      <c r="J100" s="31">
        <f>IF(A100&lt;&gt;"Conta","",IFERROR(SUMIFS('Mapa de anomalias'!$H$7:$H$106,'Mapa de anomalias'!$F$7:$F$106,B100),0))</f>
        <v/>
      </c>
      <c r="K100" s="31">
        <f>IF(A100&lt;&gt;"Conta","",IFERROR(I100-J100,0))</f>
        <v/>
      </c>
      <c r="L100" s="13">
        <f>IF(A100&lt;&gt;"Conta","",IF(AND(I100=0,J100=0),"Sem movimento","Com movimento"))</f>
        <v/>
      </c>
      <c r="M100" s="13">
        <f>IF(A100="Conta",COUNTIF($A$7:A100,"Conta"),"")</f>
        <v/>
      </c>
    </row>
    <row r="101">
      <c r="A101" s="5" t="n"/>
      <c r="B101" s="5" t="n"/>
      <c r="C101" s="5" t="n"/>
      <c r="D101" s="17" t="n"/>
      <c r="E101" s="5" t="n"/>
      <c r="F101" s="13">
        <f>IF(OR(A101="",B101=""),"",A101&amp;"|"&amp;B101)</f>
        <v/>
      </c>
      <c r="G101" s="13">
        <f>IF(COUNTA(A101:E101)=0,"",IF(OR(A101="",B101="",C101="",E101&lt;&gt;"Sim"),"A rever",IF(OR(COUNTIF($F$7:$F$106,F101)&gt;1,COUNTIFS($A$7:$A$106,A101,$C$7:$C$106,C101)&gt;1),"Duplicado","Pronto")))</f>
        <v/>
      </c>
      <c r="H101" s="17" t="n"/>
      <c r="I101" s="31">
        <f>IF(A101&lt;&gt;"Conta","",IFERROR(SUMIFS('Mapa de anomalias'!$G$7:$G$106,'Mapa de anomalias'!$F$7:$F$106,B101),0))</f>
        <v/>
      </c>
      <c r="J101" s="31">
        <f>IF(A101&lt;&gt;"Conta","",IFERROR(SUMIFS('Mapa de anomalias'!$H$7:$H$106,'Mapa de anomalias'!$F$7:$F$106,B101),0))</f>
        <v/>
      </c>
      <c r="K101" s="31">
        <f>IF(A101&lt;&gt;"Conta","",IFERROR(I101-J101,0))</f>
        <v/>
      </c>
      <c r="L101" s="13">
        <f>IF(A101&lt;&gt;"Conta","",IF(AND(I101=0,J101=0),"Sem movimento","Com movimento"))</f>
        <v/>
      </c>
      <c r="M101" s="13">
        <f>IF(A101="Conta",COUNTIF($A$7:A101,"Conta"),"")</f>
        <v/>
      </c>
    </row>
    <row r="102">
      <c r="A102" s="5" t="n"/>
      <c r="B102" s="5" t="n"/>
      <c r="C102" s="5" t="n"/>
      <c r="D102" s="17" t="n"/>
      <c r="E102" s="5" t="n"/>
      <c r="F102" s="13">
        <f>IF(OR(A102="",B102=""),"",A102&amp;"|"&amp;B102)</f>
        <v/>
      </c>
      <c r="G102" s="13">
        <f>IF(COUNTA(A102:E102)=0,"",IF(OR(A102="",B102="",C102="",E102&lt;&gt;"Sim"),"A rever",IF(OR(COUNTIF($F$7:$F$106,F102)&gt;1,COUNTIFS($A$7:$A$106,A102,$C$7:$C$106,C102)&gt;1),"Duplicado","Pronto")))</f>
        <v/>
      </c>
      <c r="H102" s="17" t="n"/>
      <c r="I102" s="31">
        <f>IF(A102&lt;&gt;"Conta","",IFERROR(SUMIFS('Mapa de anomalias'!$G$7:$G$106,'Mapa de anomalias'!$F$7:$F$106,B102),0))</f>
        <v/>
      </c>
      <c r="J102" s="31">
        <f>IF(A102&lt;&gt;"Conta","",IFERROR(SUMIFS('Mapa de anomalias'!$H$7:$H$106,'Mapa de anomalias'!$F$7:$F$106,B102),0))</f>
        <v/>
      </c>
      <c r="K102" s="31">
        <f>IF(A102&lt;&gt;"Conta","",IFERROR(I102-J102,0))</f>
        <v/>
      </c>
      <c r="L102" s="13">
        <f>IF(A102&lt;&gt;"Conta","",IF(AND(I102=0,J102=0),"Sem movimento","Com movimento"))</f>
        <v/>
      </c>
      <c r="M102" s="13">
        <f>IF(A102="Conta",COUNTIF($A$7:A102,"Conta"),"")</f>
        <v/>
      </c>
    </row>
    <row r="103">
      <c r="A103" s="5" t="n"/>
      <c r="B103" s="5" t="n"/>
      <c r="C103" s="5" t="n"/>
      <c r="D103" s="17" t="n"/>
      <c r="E103" s="5" t="n"/>
      <c r="F103" s="13">
        <f>IF(OR(A103="",B103=""),"",A103&amp;"|"&amp;B103)</f>
        <v/>
      </c>
      <c r="G103" s="13">
        <f>IF(COUNTA(A103:E103)=0,"",IF(OR(A103="",B103="",C103="",E103&lt;&gt;"Sim"),"A rever",IF(OR(COUNTIF($F$7:$F$106,F103)&gt;1,COUNTIFS($A$7:$A$106,A103,$C$7:$C$106,C103)&gt;1),"Duplicado","Pronto")))</f>
        <v/>
      </c>
      <c r="H103" s="17" t="n"/>
      <c r="I103" s="31">
        <f>IF(A103&lt;&gt;"Conta","",IFERROR(SUMIFS('Mapa de anomalias'!$G$7:$G$106,'Mapa de anomalias'!$F$7:$F$106,B103),0))</f>
        <v/>
      </c>
      <c r="J103" s="31">
        <f>IF(A103&lt;&gt;"Conta","",IFERROR(SUMIFS('Mapa de anomalias'!$H$7:$H$106,'Mapa de anomalias'!$F$7:$F$106,B103),0))</f>
        <v/>
      </c>
      <c r="K103" s="31">
        <f>IF(A103&lt;&gt;"Conta","",IFERROR(I103-J103,0))</f>
        <v/>
      </c>
      <c r="L103" s="13">
        <f>IF(A103&lt;&gt;"Conta","",IF(AND(I103=0,J103=0),"Sem movimento","Com movimento"))</f>
        <v/>
      </c>
      <c r="M103" s="13">
        <f>IF(A103="Conta",COUNTIF($A$7:A103,"Conta"),"")</f>
        <v/>
      </c>
    </row>
    <row r="104">
      <c r="A104" s="5" t="n"/>
      <c r="B104" s="5" t="n"/>
      <c r="C104" s="5" t="n"/>
      <c r="D104" s="17" t="n"/>
      <c r="E104" s="5" t="n"/>
      <c r="F104" s="13">
        <f>IF(OR(A104="",B104=""),"",A104&amp;"|"&amp;B104)</f>
        <v/>
      </c>
      <c r="G104" s="13">
        <f>IF(COUNTA(A104:E104)=0,"",IF(OR(A104="",B104="",C104="",E104&lt;&gt;"Sim"),"A rever",IF(OR(COUNTIF($F$7:$F$106,F104)&gt;1,COUNTIFS($A$7:$A$106,A104,$C$7:$C$106,C104)&gt;1),"Duplicado","Pronto")))</f>
        <v/>
      </c>
      <c r="H104" s="17" t="n"/>
      <c r="I104" s="31">
        <f>IF(A104&lt;&gt;"Conta","",IFERROR(SUMIFS('Mapa de anomalias'!$G$7:$G$106,'Mapa de anomalias'!$F$7:$F$106,B104),0))</f>
        <v/>
      </c>
      <c r="J104" s="31">
        <f>IF(A104&lt;&gt;"Conta","",IFERROR(SUMIFS('Mapa de anomalias'!$H$7:$H$106,'Mapa de anomalias'!$F$7:$F$106,B104),0))</f>
        <v/>
      </c>
      <c r="K104" s="31">
        <f>IF(A104&lt;&gt;"Conta","",IFERROR(I104-J104,0))</f>
        <v/>
      </c>
      <c r="L104" s="13">
        <f>IF(A104&lt;&gt;"Conta","",IF(AND(I104=0,J104=0),"Sem movimento","Com movimento"))</f>
        <v/>
      </c>
      <c r="M104" s="13">
        <f>IF(A104="Conta",COUNTIF($A$7:A104,"Conta"),"")</f>
        <v/>
      </c>
    </row>
    <row r="105">
      <c r="A105" s="5" t="n"/>
      <c r="B105" s="5" t="n"/>
      <c r="C105" s="5" t="n"/>
      <c r="D105" s="17" t="n"/>
      <c r="E105" s="5" t="n"/>
      <c r="F105" s="13">
        <f>IF(OR(A105="",B105=""),"",A105&amp;"|"&amp;B105)</f>
        <v/>
      </c>
      <c r="G105" s="13">
        <f>IF(COUNTA(A105:E105)=0,"",IF(OR(A105="",B105="",C105="",E105&lt;&gt;"Sim"),"A rever",IF(OR(COUNTIF($F$7:$F$106,F105)&gt;1,COUNTIFS($A$7:$A$106,A105,$C$7:$C$106,C105)&gt;1),"Duplicado","Pronto")))</f>
        <v/>
      </c>
      <c r="H105" s="17" t="n"/>
      <c r="I105" s="31">
        <f>IF(A105&lt;&gt;"Conta","",IFERROR(SUMIFS('Mapa de anomalias'!$G$7:$G$106,'Mapa de anomalias'!$F$7:$F$106,B105),0))</f>
        <v/>
      </c>
      <c r="J105" s="31">
        <f>IF(A105&lt;&gt;"Conta","",IFERROR(SUMIFS('Mapa de anomalias'!$H$7:$H$106,'Mapa de anomalias'!$F$7:$F$106,B105),0))</f>
        <v/>
      </c>
      <c r="K105" s="31">
        <f>IF(A105&lt;&gt;"Conta","",IFERROR(I105-J105,0))</f>
        <v/>
      </c>
      <c r="L105" s="13">
        <f>IF(A105&lt;&gt;"Conta","",IF(AND(I105=0,J105=0),"Sem movimento","Com movimento"))</f>
        <v/>
      </c>
      <c r="M105" s="13">
        <f>IF(A105="Conta",COUNTIF($A$7:A105,"Conta"),"")</f>
        <v/>
      </c>
    </row>
    <row r="106">
      <c r="A106" s="5" t="n"/>
      <c r="B106" s="5" t="n"/>
      <c r="C106" s="5" t="n"/>
      <c r="D106" s="17" t="n"/>
      <c r="E106" s="5" t="n"/>
      <c r="F106" s="13">
        <f>IF(OR(A106="",B106=""),"",A106&amp;"|"&amp;B106)</f>
        <v/>
      </c>
      <c r="G106" s="13">
        <f>IF(COUNTA(A106:E106)=0,"",IF(OR(A106="",B106="",C106="",E106&lt;&gt;"Sim"),"A rever",IF(OR(COUNTIF($F$7:$F$106,F106)&gt;1,COUNTIFS($A$7:$A$106,A106,$C$7:$C$106,C106)&gt;1),"Duplicado","Pronto")))</f>
        <v/>
      </c>
      <c r="H106" s="17" t="n"/>
      <c r="I106" s="31">
        <f>IF(A106&lt;&gt;"Conta","",IFERROR(SUMIFS('Mapa de anomalias'!$G$7:$G$106,'Mapa de anomalias'!$F$7:$F$106,B106),0))</f>
        <v/>
      </c>
      <c r="J106" s="31">
        <f>IF(A106&lt;&gt;"Conta","",IFERROR(SUMIFS('Mapa de anomalias'!$H$7:$H$106,'Mapa de anomalias'!$F$7:$F$106,B106),0))</f>
        <v/>
      </c>
      <c r="K106" s="31">
        <f>IF(A106&lt;&gt;"Conta","",IFERROR(I106-J106,0))</f>
        <v/>
      </c>
      <c r="L106" s="13">
        <f>IF(A106&lt;&gt;"Conta","",IF(AND(I106=0,J106=0),"Sem movimento","Com movimento"))</f>
        <v/>
      </c>
      <c r="M106" s="13">
        <f>IF(A106="Conta",COUNTIF($A$7:A106,"Conta"),"")</f>
        <v/>
      </c>
    </row>
  </sheetData>
  <autoFilter ref="A6:L106"/>
  <mergeCells count="1">
    <mergeCell ref="A1:L1"/>
  </mergeCells>
  <conditionalFormatting sqref="G7:G106">
    <cfRule type="expression" priority="1" dxfId="0">
      <formula>G7="Pronto"</formula>
    </cfRule>
    <cfRule type="expression" priority="2" dxfId="2">
      <formula>G7="A rever"</formula>
    </cfRule>
    <cfRule type="expression" priority="3" dxfId="1">
      <formula>G7="Duplicado"</formula>
    </cfRule>
  </conditionalFormatting>
  <conditionalFormatting sqref="L7:L106">
    <cfRule type="expression" priority="4" dxfId="3">
      <formula>L7="Com movimento"</formula>
    </cfRule>
    <cfRule type="expression" priority="5" dxfId="4">
      <formula>L7="Sem movimento"</formula>
    </cfRule>
  </conditionalFormatting>
  <dataValidations count="2">
    <dataValidation sqref="A7:A106" showErrorMessage="1" showInputMessage="1" allowBlank="1" type="list">
      <formula1>='Painel'!$J$36:$J$39</formula1>
    </dataValidation>
    <dataValidation sqref="E7:E106" showErrorMessage="1" showInputMessage="1" allowBlank="1" type="list">
      <formula1>='Painel'!$L$36:$L$37</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AB106"/>
  <sheetViews>
    <sheetView showGridLines="0" workbookViewId="0">
      <pane ySplit="6" topLeftCell="A7" activePane="bottomLeft" state="frozen"/>
      <selection pane="bottomLeft" activeCell="A1" sqref="A1"/>
    </sheetView>
  </sheetViews>
  <sheetFormatPr baseColWidth="8" defaultRowHeight="15"/>
  <cols>
    <col width="14" customWidth="1" min="1" max="1"/>
    <col width="15" customWidth="1" min="2" max="2"/>
    <col width="14" customWidth="1" min="3" max="3"/>
    <col width="24" customWidth="1" min="4" max="4"/>
    <col width="12" customWidth="1" min="5" max="5"/>
    <col width="16" customWidth="1" min="6" max="6"/>
    <col width="14" customWidth="1" min="7" max="7"/>
    <col width="14" customWidth="1" min="8" max="8"/>
    <col width="15" customWidth="1" min="9" max="9"/>
    <col width="18" customWidth="1" min="10" max="10"/>
    <col width="20" customWidth="1" min="11" max="11"/>
    <col width="21" customWidth="1" min="12" max="12"/>
    <col width="23" customWidth="1" min="13" max="13"/>
    <col width="16" customWidth="1" min="14" max="14"/>
    <col width="20" customWidth="1" min="15" max="15"/>
    <col width="20" customWidth="1" min="16" max="16"/>
    <col width="22" customWidth="1" min="17" max="17"/>
    <col width="22" customWidth="1" min="18" max="18"/>
    <col width="24" customWidth="1" min="19" max="19"/>
    <col width="28" customWidth="1" min="20" max="20"/>
    <col width="34" customWidth="1" min="21" max="21"/>
    <col width="34" customWidth="1" min="22" max="22"/>
    <col width="27" customWidth="1" min="23" max="23"/>
    <col width="31" customWidth="1" min="24" max="24"/>
    <col width="20" customWidth="1" min="25" max="25"/>
    <col width="20" customWidth="1" min="26" max="26"/>
    <col width="35" customWidth="1" min="27" max="27"/>
    <col width="20" customWidth="1" min="28" max="28"/>
  </cols>
  <sheetData>
    <row r="1" ht="27" customHeight="1">
      <c r="A1" s="1" t="inlineStr">
        <is>
          <t>Mapa de anomalias e reconciliação de movimentos</t>
        </is>
      </c>
      <c r="B1" s="26" t="n"/>
      <c r="C1" s="26" t="n"/>
      <c r="D1" s="26" t="n"/>
      <c r="E1" s="26" t="n"/>
      <c r="F1" s="26" t="n"/>
      <c r="G1" s="26" t="n"/>
      <c r="H1" s="26" t="n"/>
      <c r="I1" s="26" t="n"/>
      <c r="J1" s="26" t="n"/>
      <c r="K1" s="26" t="n"/>
      <c r="L1" s="26" t="n"/>
      <c r="M1" s="26" t="n"/>
      <c r="N1" s="26" t="n"/>
      <c r="O1" s="26" t="n"/>
      <c r="P1" s="26" t="n"/>
      <c r="Q1" s="26" t="n"/>
      <c r="R1" s="26" t="n"/>
      <c r="S1" s="26" t="n"/>
      <c r="T1" s="26" t="n"/>
      <c r="U1" s="26" t="n"/>
      <c r="V1" s="26" t="n"/>
      <c r="W1" s="26" t="n"/>
      <c r="X1" s="26" t="n"/>
      <c r="Y1" s="26" t="n"/>
      <c r="Z1" s="26" t="n"/>
      <c r="AA1" s="26" t="n"/>
      <c r="AB1" s="27" t="n"/>
    </row>
    <row r="2" ht="32" customHeight="1">
      <c r="A2" s="15" t="inlineStr">
        <is>
          <t>Introduza ou cole os movimentos contabilísticos. Filtre “Estado da linha” por “Anomalia” para exportar o mapa de correções.</t>
        </is>
      </c>
    </row>
    <row r="4">
      <c r="A4" s="16" t="inlineStr">
        <is>
          <t>As linhas 7 a 15 são exemplos de demonstração. Apagar ou substituir antes de importar dados reais.</t>
        </is>
      </c>
    </row>
    <row r="6">
      <c r="A6" s="11" t="inlineStr">
        <is>
          <t>N.º de registo</t>
        </is>
      </c>
      <c r="B6" s="11" t="inlineStr">
        <is>
          <t>Data do movimento</t>
        </is>
      </c>
      <c r="C6" s="11" t="inlineStr">
        <is>
          <t>Diário</t>
        </is>
      </c>
      <c r="D6" s="11" t="inlineStr">
        <is>
          <t>Referência do lançamento</t>
        </is>
      </c>
      <c r="E6" s="11" t="inlineStr">
        <is>
          <t>N.º de linha</t>
        </is>
      </c>
      <c r="F6" s="11" t="inlineStr">
        <is>
          <t>Conta de origem</t>
        </is>
      </c>
      <c r="G6" s="11" t="inlineStr">
        <is>
          <t>Débito</t>
        </is>
      </c>
      <c r="H6" s="11" t="inlineStr">
        <is>
          <t>Crédito</t>
        </is>
      </c>
      <c r="I6" s="11" t="inlineStr">
        <is>
          <t>Saldo da linha</t>
        </is>
      </c>
      <c r="J6" s="11" t="inlineStr">
        <is>
          <t>ID cliente de origem</t>
        </is>
      </c>
      <c r="K6" s="11" t="inlineStr">
        <is>
          <t>ID fornecedor de origem</t>
        </is>
      </c>
      <c r="L6" s="11" t="inlineStr">
        <is>
          <t>Tipo de documento</t>
        </is>
      </c>
      <c r="M6" s="11" t="inlineStr">
        <is>
          <t>Referência de documento</t>
        </is>
      </c>
      <c r="N6" s="11" t="inlineStr">
        <is>
          <t>Data do documento</t>
        </is>
      </c>
      <c r="O6" s="11" t="inlineStr">
        <is>
          <t>Conta SAF-T mapeada</t>
        </is>
      </c>
      <c r="P6" s="11" t="inlineStr">
        <is>
          <t>Cliente SAF-T mapeado</t>
        </is>
      </c>
      <c r="Q6" s="11" t="inlineStr">
        <is>
          <t>Fornecedor SAF-T mapeado</t>
        </is>
      </c>
      <c r="R6" s="11" t="inlineStr">
        <is>
          <t>Documento SAF-T mapeado</t>
        </is>
      </c>
      <c r="S6" s="11" t="inlineStr">
        <is>
          <t>Chave do lançamento</t>
        </is>
      </c>
      <c r="T6" s="11" t="inlineStr">
        <is>
          <t>Chave de linha</t>
        </is>
      </c>
      <c r="U6" s="11" t="inlineStr">
        <is>
          <t>Campos em falta / coerência</t>
        </is>
      </c>
      <c r="V6" s="11" t="inlineStr">
        <is>
          <t>Mapeamento em falta / a rever</t>
        </is>
      </c>
      <c r="W6" s="11" t="inlineStr">
        <is>
          <t>Chave de linha repetida</t>
        </is>
      </c>
      <c r="X6" s="11" t="inlineStr">
        <is>
          <t>Referência de documento repetida</t>
        </is>
      </c>
      <c r="Y6" s="11" t="inlineStr">
        <is>
          <t>Estado do lançamento</t>
        </is>
      </c>
      <c r="Z6" s="11" t="inlineStr">
        <is>
          <t>Estado de correção</t>
        </is>
      </c>
      <c r="AA6" s="11" t="inlineStr">
        <is>
          <t>Observação / ação no sistema</t>
        </is>
      </c>
      <c r="AB6" s="11" t="inlineStr">
        <is>
          <t>Estado da linha</t>
        </is>
      </c>
    </row>
    <row r="7">
      <c r="A7" s="18">
        <f>IF(COUNTA(B7:H7,J7:N7)=0,"",ROW()-6)</f>
        <v/>
      </c>
      <c r="B7" s="28" t="n">
        <v>46237</v>
      </c>
      <c r="C7" s="5" t="inlineStr">
        <is>
          <t>Vendas</t>
        </is>
      </c>
      <c r="D7" s="17" t="inlineStr">
        <is>
          <t>VND-2026-0001</t>
        </is>
      </c>
      <c r="E7" s="19" t="n">
        <v>1</v>
      </c>
      <c r="F7" s="5" t="inlineStr">
        <is>
          <t>211100</t>
        </is>
      </c>
      <c r="G7" s="30" t="n">
        <v>1250</v>
      </c>
      <c r="H7" s="30" t="n">
        <v>0</v>
      </c>
      <c r="I7" s="31">
        <f>IF(AND(G7="",H7=""),"",IFERROR(G7-H7,""))</f>
        <v/>
      </c>
      <c r="J7" s="5" t="inlineStr">
        <is>
          <t>C001</t>
        </is>
      </c>
      <c r="K7" s="5" t="inlineStr"/>
      <c r="L7" s="5" t="inlineStr">
        <is>
          <t>Fatura</t>
        </is>
      </c>
      <c r="M7" s="17" t="inlineStr">
        <is>
          <t>FT 2026/0001</t>
        </is>
      </c>
      <c r="N7" s="28" t="n">
        <v>46237</v>
      </c>
      <c r="O7" s="13">
        <f>IF(F7="","",IFERROR(INDEX('Mapeamento'!$C$7:$C$106,MATCH("Conta|"&amp;F7,'Mapeamento'!$F$7:$F$106,0)),""))</f>
        <v/>
      </c>
      <c r="P7" s="13">
        <f>IF(J7="","",IFERROR(INDEX('Mapeamento'!$C$7:$C$106,MATCH("Cliente|"&amp;J7,'Mapeamento'!$F$7:$F$106,0)),""))</f>
        <v/>
      </c>
      <c r="Q7" s="13">
        <f>IF(K7="","",IFERROR(INDEX('Mapeamento'!$C$7:$C$106,MATCH("Fornecedor|"&amp;K7,'Mapeamento'!$F$7:$F$106,0)),""))</f>
        <v/>
      </c>
      <c r="R7" s="13">
        <f>IF(OR(L7="",M7=""),"",IFERROR(INDEX('Mapeamento'!$C$7:$C$106,MATCH("Documento|"&amp;L7&amp;"|"&amp;M7,'Mapeamento'!$F$7:$F$106,0)),""))</f>
        <v/>
      </c>
      <c r="S7" s="13">
        <f>IF(OR(C7="",D7=""),"",C7&amp;"|"&amp;D7)</f>
        <v/>
      </c>
      <c r="T7" s="13">
        <f>IF(OR(S7="",E7=""),"",S7&amp;"|"&amp;TEXT(E7,"0"))</f>
        <v/>
      </c>
      <c r="U7" s="20">
        <f>IFERROR(IF(COUNTA(B7:H7,J7:N7)=0,"",TEXTJOIN(" | ",TRUE,IF(AND('Painel'!$B$12="Sim",B7=""),"Data do movimento",""),IF(AND('Painel'!$B$13="Sim",D7=""),"Referência do lançamento",""),IF(AND('Painel'!$B$14="Sim",E7=""),"N.º de linha",""),IF(AND('Painel'!$B$15="Sim",F7=""),"Conta de origem",""),IF(AND('Painel'!$B$16="Sim",G7=0,H7=0),"Sem débito/crédito",""),IF(AND('Painel'!$B$16="Sim",G7&gt;0,H7&gt;0),"Débito e crédito simultâneos",""),IF(AND('Painel'!$B$17="Sim",OR(AND(L7&lt;&gt;"",M7=""),AND(L7="",M7&lt;&gt;""))),"Documento incompleto",""))),"")</f>
        <v/>
      </c>
      <c r="V7" s="20">
        <f>IFERROR(IF(COUNTA(B7:H7,J7:N7)=0,"",TEXTJOIN(" | ",TRUE,IF(AND('Painel'!$B$18="Sim",F7&lt;&gt;"",OR(O7="",IFERROR(INDEX('Mapeamento'!$G$7:$G$106,MATCH("Conta|"&amp;F7,'Mapeamento'!$F$7:$F$106,0)),"")&lt;&gt;"Pronto")),"Conta",""),IF(AND('Painel'!$B$18="Sim",J7&lt;&gt;"",OR(P7="",IFERROR(INDEX('Mapeamento'!$G$7:$G$106,MATCH("Cliente|"&amp;J7,'Mapeamento'!$F$7:$F$106,0)),"")&lt;&gt;"Pronto")),"Cliente",""),IF(AND('Painel'!$B$18="Sim",K7&lt;&gt;"",OR(Q7="",IFERROR(INDEX('Mapeamento'!$G$7:$G$106,MATCH("Fornecedor|"&amp;K7,'Mapeamento'!$F$7:$F$106,0)),"")&lt;&gt;"Pronto")),"Fornecedor",""),IF(AND('Painel'!$B$18="Sim",L7&lt;&gt;"",M7&lt;&gt;"",OR(R7="",IFERROR(INDEX('Mapeamento'!$G$7:$G$106,MATCH("Documento|"&amp;L7&amp;"|"&amp;M7,'Mapeamento'!$F$7:$F$106,0)),"")&lt;&gt;"Pronto")),"Documento",""))),"")</f>
        <v/>
      </c>
      <c r="W7" s="20">
        <f>IF(T7="","",IF(COUNTIF($T$7:$T$106,T7)&gt;1,"Chave de linha repetida",""))</f>
        <v/>
      </c>
      <c r="X7" s="20">
        <f>IF(OR(L7="",M7=""),"",IF(COUNTIFS($L$7:$L$106,L7,$M$7:$M$106,M7)&gt;1,"Referência repetida — confirmar",""))</f>
        <v/>
      </c>
      <c r="Y7" s="13">
        <f>IF(S7="","",IF(AND(IFERROR(SUMIFS($G$7:$G$106,$S$7:$S$106,S7)-SUMIFS($H$7:$H$106,$S$7:$S$106,S7),0)&lt;='Painel'!$B$8,IFERROR(SUMIFS($G$7:$G$106,$S$7:$S$106,S7)-SUMIFS($H$7:$H$106,$S$7:$S$106,S7),0)&gt;=-'Painel'!$B$8),"Equilibrado","Desequilibrado"))</f>
        <v/>
      </c>
      <c r="Z7" s="5" t="inlineStr">
        <is>
          <t>Por analisar</t>
        </is>
      </c>
      <c r="AA7" s="17" t="inlineStr">
        <is>
          <t>Exemplo de venda</t>
        </is>
      </c>
      <c r="AB7" s="13">
        <f>IF(COUNTA(B7:H7,J7:N7)=0,"",IF(OR(U7&lt;&gt;"",V7&lt;&gt;"",W7&lt;&gt;"",Y7="Desequilibrado"),"Anomalia","Conforme controlo"))</f>
        <v/>
      </c>
    </row>
    <row r="8">
      <c r="A8" s="18">
        <f>IF(COUNTA(B8:H8,J8:N8)=0,"",ROW()-6)</f>
        <v/>
      </c>
      <c r="B8" s="28" t="n">
        <v>46237</v>
      </c>
      <c r="C8" s="5" t="inlineStr">
        <is>
          <t>Vendas</t>
        </is>
      </c>
      <c r="D8" s="17" t="inlineStr">
        <is>
          <t>VND-2026-0001</t>
        </is>
      </c>
      <c r="E8" s="19" t="n">
        <v>2</v>
      </c>
      <c r="F8" s="5" t="inlineStr">
        <is>
          <t>711100</t>
        </is>
      </c>
      <c r="G8" s="30" t="n">
        <v>0</v>
      </c>
      <c r="H8" s="30" t="n">
        <v>1050</v>
      </c>
      <c r="I8" s="31">
        <f>IF(AND(G8="",H8=""),"",IFERROR(G8-H8,""))</f>
        <v/>
      </c>
      <c r="J8" s="5" t="inlineStr"/>
      <c r="K8" s="5" t="inlineStr"/>
      <c r="L8" s="5" t="inlineStr">
        <is>
          <t>Fatura</t>
        </is>
      </c>
      <c r="M8" s="17" t="inlineStr">
        <is>
          <t>FT 2026/0001</t>
        </is>
      </c>
      <c r="N8" s="28" t="n">
        <v>46237</v>
      </c>
      <c r="O8" s="13">
        <f>IF(F8="","",IFERROR(INDEX('Mapeamento'!$C$7:$C$106,MATCH("Conta|"&amp;F8,'Mapeamento'!$F$7:$F$106,0)),""))</f>
        <v/>
      </c>
      <c r="P8" s="13">
        <f>IF(J8="","",IFERROR(INDEX('Mapeamento'!$C$7:$C$106,MATCH("Cliente|"&amp;J8,'Mapeamento'!$F$7:$F$106,0)),""))</f>
        <v/>
      </c>
      <c r="Q8" s="13">
        <f>IF(K8="","",IFERROR(INDEX('Mapeamento'!$C$7:$C$106,MATCH("Fornecedor|"&amp;K8,'Mapeamento'!$F$7:$F$106,0)),""))</f>
        <v/>
      </c>
      <c r="R8" s="13">
        <f>IF(OR(L8="",M8=""),"",IFERROR(INDEX('Mapeamento'!$C$7:$C$106,MATCH("Documento|"&amp;L8&amp;"|"&amp;M8,'Mapeamento'!$F$7:$F$106,0)),""))</f>
        <v/>
      </c>
      <c r="S8" s="13">
        <f>IF(OR(C8="",D8=""),"",C8&amp;"|"&amp;D8)</f>
        <v/>
      </c>
      <c r="T8" s="13">
        <f>IF(OR(S8="",E8=""),"",S8&amp;"|"&amp;TEXT(E8,"0"))</f>
        <v/>
      </c>
      <c r="U8" s="20">
        <f>IFERROR(IF(COUNTA(B8:H8,J8:N8)=0,"",TEXTJOIN(" | ",TRUE,IF(AND('Painel'!$B$12="Sim",B8=""),"Data do movimento",""),IF(AND('Painel'!$B$13="Sim",D8=""),"Referência do lançamento",""),IF(AND('Painel'!$B$14="Sim",E8=""),"N.º de linha",""),IF(AND('Painel'!$B$15="Sim",F8=""),"Conta de origem",""),IF(AND('Painel'!$B$16="Sim",G8=0,H8=0),"Sem débito/crédito",""),IF(AND('Painel'!$B$16="Sim",G8&gt;0,H8&gt;0),"Débito e crédito simultâneos",""),IF(AND('Painel'!$B$17="Sim",OR(AND(L8&lt;&gt;"",M8=""),AND(L8="",M8&lt;&gt;""))),"Documento incompleto",""))),"")</f>
        <v/>
      </c>
      <c r="V8" s="20">
        <f>IFERROR(IF(COUNTA(B8:H8,J8:N8)=0,"",TEXTJOIN(" | ",TRUE,IF(AND('Painel'!$B$18="Sim",F8&lt;&gt;"",OR(O8="",IFERROR(INDEX('Mapeamento'!$G$7:$G$106,MATCH("Conta|"&amp;F8,'Mapeamento'!$F$7:$F$106,0)),"")&lt;&gt;"Pronto")),"Conta",""),IF(AND('Painel'!$B$18="Sim",J8&lt;&gt;"",OR(P8="",IFERROR(INDEX('Mapeamento'!$G$7:$G$106,MATCH("Cliente|"&amp;J8,'Mapeamento'!$F$7:$F$106,0)),"")&lt;&gt;"Pronto")),"Cliente",""),IF(AND('Painel'!$B$18="Sim",K8&lt;&gt;"",OR(Q8="",IFERROR(INDEX('Mapeamento'!$G$7:$G$106,MATCH("Fornecedor|"&amp;K8,'Mapeamento'!$F$7:$F$106,0)),"")&lt;&gt;"Pronto")),"Fornecedor",""),IF(AND('Painel'!$B$18="Sim",L8&lt;&gt;"",M8&lt;&gt;"",OR(R8="",IFERROR(INDEX('Mapeamento'!$G$7:$G$106,MATCH("Documento|"&amp;L8&amp;"|"&amp;M8,'Mapeamento'!$F$7:$F$106,0)),"")&lt;&gt;"Pronto")),"Documento",""))),"")</f>
        <v/>
      </c>
      <c r="W8" s="20">
        <f>IF(T8="","",IF(COUNTIF($T$7:$T$106,T8)&gt;1,"Chave de linha repetida",""))</f>
        <v/>
      </c>
      <c r="X8" s="20">
        <f>IF(OR(L8="",M8=""),"",IF(COUNTIFS($L$7:$L$106,L8,$M$7:$M$106,M8)&gt;1,"Referência repetida — confirmar",""))</f>
        <v/>
      </c>
      <c r="Y8" s="13">
        <f>IF(S8="","",IF(AND(IFERROR(SUMIFS($G$7:$G$106,$S$7:$S$106,S8)-SUMIFS($H$7:$H$106,$S$7:$S$106,S8),0)&lt;='Painel'!$B$8,IFERROR(SUMIFS($G$7:$G$106,$S$7:$S$106,S8)-SUMIFS($H$7:$H$106,$S$7:$S$106,S8),0)&gt;=-'Painel'!$B$8),"Equilibrado","Desequilibrado"))</f>
        <v/>
      </c>
      <c r="Z8" s="5" t="inlineStr">
        <is>
          <t>Por analisar</t>
        </is>
      </c>
      <c r="AA8" s="17" t="inlineStr">
        <is>
          <t>Exemplo de venda</t>
        </is>
      </c>
      <c r="AB8" s="13">
        <f>IF(COUNTA(B8:H8,J8:N8)=0,"",IF(OR(U8&lt;&gt;"",V8&lt;&gt;"",W8&lt;&gt;"",Y8="Desequilibrado"),"Anomalia","Conforme controlo"))</f>
        <v/>
      </c>
    </row>
    <row r="9">
      <c r="A9" s="18">
        <f>IF(COUNTA(B9:H9,J9:N9)=0,"",ROW()-6)</f>
        <v/>
      </c>
      <c r="B9" s="28" t="n">
        <v>46237</v>
      </c>
      <c r="C9" s="5" t="inlineStr">
        <is>
          <t>Vendas</t>
        </is>
      </c>
      <c r="D9" s="17" t="inlineStr">
        <is>
          <t>VND-2026-0001</t>
        </is>
      </c>
      <c r="E9" s="19" t="n">
        <v>3</v>
      </c>
      <c r="F9" s="5" t="inlineStr">
        <is>
          <t>243300</t>
        </is>
      </c>
      <c r="G9" s="30" t="n">
        <v>0</v>
      </c>
      <c r="H9" s="30" t="n">
        <v>200</v>
      </c>
      <c r="I9" s="31">
        <f>IF(AND(G9="",H9=""),"",IFERROR(G9-H9,""))</f>
        <v/>
      </c>
      <c r="J9" s="5" t="inlineStr"/>
      <c r="K9" s="5" t="inlineStr"/>
      <c r="L9" s="5" t="inlineStr">
        <is>
          <t>Fatura</t>
        </is>
      </c>
      <c r="M9" s="17" t="inlineStr">
        <is>
          <t>FT 2026/0001</t>
        </is>
      </c>
      <c r="N9" s="28" t="n">
        <v>46237</v>
      </c>
      <c r="O9" s="13">
        <f>IF(F9="","",IFERROR(INDEX('Mapeamento'!$C$7:$C$106,MATCH("Conta|"&amp;F9,'Mapeamento'!$F$7:$F$106,0)),""))</f>
        <v/>
      </c>
      <c r="P9" s="13">
        <f>IF(J9="","",IFERROR(INDEX('Mapeamento'!$C$7:$C$106,MATCH("Cliente|"&amp;J9,'Mapeamento'!$F$7:$F$106,0)),""))</f>
        <v/>
      </c>
      <c r="Q9" s="13">
        <f>IF(K9="","",IFERROR(INDEX('Mapeamento'!$C$7:$C$106,MATCH("Fornecedor|"&amp;K9,'Mapeamento'!$F$7:$F$106,0)),""))</f>
        <v/>
      </c>
      <c r="R9" s="13">
        <f>IF(OR(L9="",M9=""),"",IFERROR(INDEX('Mapeamento'!$C$7:$C$106,MATCH("Documento|"&amp;L9&amp;"|"&amp;M9,'Mapeamento'!$F$7:$F$106,0)),""))</f>
        <v/>
      </c>
      <c r="S9" s="13">
        <f>IF(OR(C9="",D9=""),"",C9&amp;"|"&amp;D9)</f>
        <v/>
      </c>
      <c r="T9" s="13">
        <f>IF(OR(S9="",E9=""),"",S9&amp;"|"&amp;TEXT(E9,"0"))</f>
        <v/>
      </c>
      <c r="U9" s="20">
        <f>IFERROR(IF(COUNTA(B9:H9,J9:N9)=0,"",TEXTJOIN(" | ",TRUE,IF(AND('Painel'!$B$12="Sim",B9=""),"Data do movimento",""),IF(AND('Painel'!$B$13="Sim",D9=""),"Referência do lançamento",""),IF(AND('Painel'!$B$14="Sim",E9=""),"N.º de linha",""),IF(AND('Painel'!$B$15="Sim",F9=""),"Conta de origem",""),IF(AND('Painel'!$B$16="Sim",G9=0,H9=0),"Sem débito/crédito",""),IF(AND('Painel'!$B$16="Sim",G9&gt;0,H9&gt;0),"Débito e crédito simultâneos",""),IF(AND('Painel'!$B$17="Sim",OR(AND(L9&lt;&gt;"",M9=""),AND(L9="",M9&lt;&gt;""))),"Documento incompleto",""))),"")</f>
        <v/>
      </c>
      <c r="V9" s="20">
        <f>IFERROR(IF(COUNTA(B9:H9,J9:N9)=0,"",TEXTJOIN(" | ",TRUE,IF(AND('Painel'!$B$18="Sim",F9&lt;&gt;"",OR(O9="",IFERROR(INDEX('Mapeamento'!$G$7:$G$106,MATCH("Conta|"&amp;F9,'Mapeamento'!$F$7:$F$106,0)),"")&lt;&gt;"Pronto")),"Conta",""),IF(AND('Painel'!$B$18="Sim",J9&lt;&gt;"",OR(P9="",IFERROR(INDEX('Mapeamento'!$G$7:$G$106,MATCH("Cliente|"&amp;J9,'Mapeamento'!$F$7:$F$106,0)),"")&lt;&gt;"Pronto")),"Cliente",""),IF(AND('Painel'!$B$18="Sim",K9&lt;&gt;"",OR(Q9="",IFERROR(INDEX('Mapeamento'!$G$7:$G$106,MATCH("Fornecedor|"&amp;K9,'Mapeamento'!$F$7:$F$106,0)),"")&lt;&gt;"Pronto")),"Fornecedor",""),IF(AND('Painel'!$B$18="Sim",L9&lt;&gt;"",M9&lt;&gt;"",OR(R9="",IFERROR(INDEX('Mapeamento'!$G$7:$G$106,MATCH("Documento|"&amp;L9&amp;"|"&amp;M9,'Mapeamento'!$F$7:$F$106,0)),"")&lt;&gt;"Pronto")),"Documento",""))),"")</f>
        <v/>
      </c>
      <c r="W9" s="20">
        <f>IF(T9="","",IF(COUNTIF($T$7:$T$106,T9)&gt;1,"Chave de linha repetida",""))</f>
        <v/>
      </c>
      <c r="X9" s="20">
        <f>IF(OR(L9="",M9=""),"",IF(COUNTIFS($L$7:$L$106,L9,$M$7:$M$106,M9)&gt;1,"Referência repetida — confirmar",""))</f>
        <v/>
      </c>
      <c r="Y9" s="13">
        <f>IF(S9="","",IF(AND(IFERROR(SUMIFS($G$7:$G$106,$S$7:$S$106,S9)-SUMIFS($H$7:$H$106,$S$7:$S$106,S9),0)&lt;='Painel'!$B$8,IFERROR(SUMIFS($G$7:$G$106,$S$7:$S$106,S9)-SUMIFS($H$7:$H$106,$S$7:$S$106,S9),0)&gt;=-'Painel'!$B$8),"Equilibrado","Desequilibrado"))</f>
        <v/>
      </c>
      <c r="Z9" s="5" t="inlineStr">
        <is>
          <t>Por analisar</t>
        </is>
      </c>
      <c r="AA9" s="17" t="inlineStr">
        <is>
          <t>Exemplo de venda</t>
        </is>
      </c>
      <c r="AB9" s="13">
        <f>IF(COUNTA(B9:H9,J9:N9)=0,"",IF(OR(U9&lt;&gt;"",V9&lt;&gt;"",W9&lt;&gt;"",Y9="Desequilibrado"),"Anomalia","Conforme controlo"))</f>
        <v/>
      </c>
    </row>
    <row r="10">
      <c r="A10" s="18">
        <f>IF(COUNTA(B10:H10,J10:N10)=0,"",ROW()-6)</f>
        <v/>
      </c>
      <c r="B10" s="28" t="n">
        <v>46244</v>
      </c>
      <c r="C10" s="5" t="inlineStr">
        <is>
          <t>Compras</t>
        </is>
      </c>
      <c r="D10" s="17" t="inlineStr">
        <is>
          <t>CMP-2026-0023</t>
        </is>
      </c>
      <c r="E10" s="19" t="n">
        <v>1</v>
      </c>
      <c r="F10" s="5" t="inlineStr">
        <is>
          <t>622100</t>
        </is>
      </c>
      <c r="G10" s="30" t="n">
        <v>515</v>
      </c>
      <c r="H10" s="30" t="n">
        <v>0</v>
      </c>
      <c r="I10" s="31">
        <f>IF(AND(G10="",H10=""),"",IFERROR(G10-H10,""))</f>
        <v/>
      </c>
      <c r="J10" s="5" t="inlineStr"/>
      <c r="K10" s="5" t="inlineStr">
        <is>
          <t>F001</t>
        </is>
      </c>
      <c r="L10" s="5" t="inlineStr">
        <is>
          <t>Fatura de fornecedor</t>
        </is>
      </c>
      <c r="M10" s="17" t="inlineStr">
        <is>
          <t>FR 2026/023</t>
        </is>
      </c>
      <c r="N10" s="28" t="n">
        <v>46244</v>
      </c>
      <c r="O10" s="13">
        <f>IF(F10="","",IFERROR(INDEX('Mapeamento'!$C$7:$C$106,MATCH("Conta|"&amp;F10,'Mapeamento'!$F$7:$F$106,0)),""))</f>
        <v/>
      </c>
      <c r="P10" s="13">
        <f>IF(J10="","",IFERROR(INDEX('Mapeamento'!$C$7:$C$106,MATCH("Cliente|"&amp;J10,'Mapeamento'!$F$7:$F$106,0)),""))</f>
        <v/>
      </c>
      <c r="Q10" s="13">
        <f>IF(K10="","",IFERROR(INDEX('Mapeamento'!$C$7:$C$106,MATCH("Fornecedor|"&amp;K10,'Mapeamento'!$F$7:$F$106,0)),""))</f>
        <v/>
      </c>
      <c r="R10" s="13">
        <f>IF(OR(L10="",M10=""),"",IFERROR(INDEX('Mapeamento'!$C$7:$C$106,MATCH("Documento|"&amp;L10&amp;"|"&amp;M10,'Mapeamento'!$F$7:$F$106,0)),""))</f>
        <v/>
      </c>
      <c r="S10" s="13">
        <f>IF(OR(C10="",D10=""),"",C10&amp;"|"&amp;D10)</f>
        <v/>
      </c>
      <c r="T10" s="13">
        <f>IF(OR(S10="",E10=""),"",S10&amp;"|"&amp;TEXT(E10,"0"))</f>
        <v/>
      </c>
      <c r="U10" s="20">
        <f>IFERROR(IF(COUNTA(B10:H10,J10:N10)=0,"",TEXTJOIN(" | ",TRUE,IF(AND('Painel'!$B$12="Sim",B10=""),"Data do movimento",""),IF(AND('Painel'!$B$13="Sim",D10=""),"Referência do lançamento",""),IF(AND('Painel'!$B$14="Sim",E10=""),"N.º de linha",""),IF(AND('Painel'!$B$15="Sim",F10=""),"Conta de origem",""),IF(AND('Painel'!$B$16="Sim",G10=0,H10=0),"Sem débito/crédito",""),IF(AND('Painel'!$B$16="Sim",G10&gt;0,H10&gt;0),"Débito e crédito simultâneos",""),IF(AND('Painel'!$B$17="Sim",OR(AND(L10&lt;&gt;"",M10=""),AND(L10="",M10&lt;&gt;""))),"Documento incompleto",""))),"")</f>
        <v/>
      </c>
      <c r="V10" s="20">
        <f>IFERROR(IF(COUNTA(B10:H10,J10:N10)=0,"",TEXTJOIN(" | ",TRUE,IF(AND('Painel'!$B$18="Sim",F10&lt;&gt;"",OR(O10="",IFERROR(INDEX('Mapeamento'!$G$7:$G$106,MATCH("Conta|"&amp;F10,'Mapeamento'!$F$7:$F$106,0)),"")&lt;&gt;"Pronto")),"Conta",""),IF(AND('Painel'!$B$18="Sim",J10&lt;&gt;"",OR(P10="",IFERROR(INDEX('Mapeamento'!$G$7:$G$106,MATCH("Cliente|"&amp;J10,'Mapeamento'!$F$7:$F$106,0)),"")&lt;&gt;"Pronto")),"Cliente",""),IF(AND('Painel'!$B$18="Sim",K10&lt;&gt;"",OR(Q10="",IFERROR(INDEX('Mapeamento'!$G$7:$G$106,MATCH("Fornecedor|"&amp;K10,'Mapeamento'!$F$7:$F$106,0)),"")&lt;&gt;"Pronto")),"Fornecedor",""),IF(AND('Painel'!$B$18="Sim",L10&lt;&gt;"",M10&lt;&gt;"",OR(R10="",IFERROR(INDEX('Mapeamento'!$G$7:$G$106,MATCH("Documento|"&amp;L10&amp;"|"&amp;M10,'Mapeamento'!$F$7:$F$106,0)),"")&lt;&gt;"Pronto")),"Documento",""))),"")</f>
        <v/>
      </c>
      <c r="W10" s="20">
        <f>IF(T10="","",IF(COUNTIF($T$7:$T$106,T10)&gt;1,"Chave de linha repetida",""))</f>
        <v/>
      </c>
      <c r="X10" s="20">
        <f>IF(OR(L10="",M10=""),"",IF(COUNTIFS($L$7:$L$106,L10,$M$7:$M$106,M10)&gt;1,"Referência repetida — confirmar",""))</f>
        <v/>
      </c>
      <c r="Y10" s="13">
        <f>IF(S10="","",IF(AND(IFERROR(SUMIFS($G$7:$G$106,$S$7:$S$106,S10)-SUMIFS($H$7:$H$106,$S$7:$S$106,S10),0)&lt;='Painel'!$B$8,IFERROR(SUMIFS($G$7:$G$106,$S$7:$S$106,S10)-SUMIFS($H$7:$H$106,$S$7:$S$106,S10),0)&gt;=-'Painel'!$B$8),"Equilibrado","Desequilibrado"))</f>
        <v/>
      </c>
      <c r="Z10" s="5" t="inlineStr">
        <is>
          <t>Por analisar</t>
        </is>
      </c>
      <c r="AA10" s="17" t="inlineStr">
        <is>
          <t>Documento sem mapeamento de demonstração</t>
        </is>
      </c>
      <c r="AB10" s="13">
        <f>IF(COUNTA(B10:H10,J10:N10)=0,"",IF(OR(U10&lt;&gt;"",V10&lt;&gt;"",W10&lt;&gt;"",Y10="Desequilibrado"),"Anomalia","Conforme controlo"))</f>
        <v/>
      </c>
    </row>
    <row r="11">
      <c r="A11" s="18">
        <f>IF(COUNTA(B11:H11,J11:N11)=0,"",ROW()-6)</f>
        <v/>
      </c>
      <c r="B11" s="28" t="n">
        <v>46244</v>
      </c>
      <c r="C11" s="5" t="inlineStr">
        <is>
          <t>Compras</t>
        </is>
      </c>
      <c r="D11" s="17" t="inlineStr">
        <is>
          <t>CMP-2026-0023</t>
        </is>
      </c>
      <c r="E11" s="19" t="n">
        <v>2</v>
      </c>
      <c r="F11" s="5" t="inlineStr">
        <is>
          <t>243200</t>
        </is>
      </c>
      <c r="G11" s="30" t="n">
        <v>125</v>
      </c>
      <c r="H11" s="30" t="n">
        <v>0</v>
      </c>
      <c r="I11" s="31">
        <f>IF(AND(G11="",H11=""),"",IFERROR(G11-H11,""))</f>
        <v/>
      </c>
      <c r="J11" s="5" t="inlineStr"/>
      <c r="K11" s="5" t="inlineStr"/>
      <c r="L11" s="5" t="inlineStr">
        <is>
          <t>Fatura de fornecedor</t>
        </is>
      </c>
      <c r="M11" s="17" t="inlineStr">
        <is>
          <t>FR 2026/023</t>
        </is>
      </c>
      <c r="N11" s="28" t="n">
        <v>46244</v>
      </c>
      <c r="O11" s="13">
        <f>IF(F11="","",IFERROR(INDEX('Mapeamento'!$C$7:$C$106,MATCH("Conta|"&amp;F11,'Mapeamento'!$F$7:$F$106,0)),""))</f>
        <v/>
      </c>
      <c r="P11" s="13">
        <f>IF(J11="","",IFERROR(INDEX('Mapeamento'!$C$7:$C$106,MATCH("Cliente|"&amp;J11,'Mapeamento'!$F$7:$F$106,0)),""))</f>
        <v/>
      </c>
      <c r="Q11" s="13">
        <f>IF(K11="","",IFERROR(INDEX('Mapeamento'!$C$7:$C$106,MATCH("Fornecedor|"&amp;K11,'Mapeamento'!$F$7:$F$106,0)),""))</f>
        <v/>
      </c>
      <c r="R11" s="13">
        <f>IF(OR(L11="",M11=""),"",IFERROR(INDEX('Mapeamento'!$C$7:$C$106,MATCH("Documento|"&amp;L11&amp;"|"&amp;M11,'Mapeamento'!$F$7:$F$106,0)),""))</f>
        <v/>
      </c>
      <c r="S11" s="13">
        <f>IF(OR(C11="",D11=""),"",C11&amp;"|"&amp;D11)</f>
        <v/>
      </c>
      <c r="T11" s="13">
        <f>IF(OR(S11="",E11=""),"",S11&amp;"|"&amp;TEXT(E11,"0"))</f>
        <v/>
      </c>
      <c r="U11" s="20">
        <f>IFERROR(IF(COUNTA(B11:H11,J11:N11)=0,"",TEXTJOIN(" | ",TRUE,IF(AND('Painel'!$B$12="Sim",B11=""),"Data do movimento",""),IF(AND('Painel'!$B$13="Sim",D11=""),"Referência do lançamento",""),IF(AND('Painel'!$B$14="Sim",E11=""),"N.º de linha",""),IF(AND('Painel'!$B$15="Sim",F11=""),"Conta de origem",""),IF(AND('Painel'!$B$16="Sim",G11=0,H11=0),"Sem débito/crédito",""),IF(AND('Painel'!$B$16="Sim",G11&gt;0,H11&gt;0),"Débito e crédito simultâneos",""),IF(AND('Painel'!$B$17="Sim",OR(AND(L11&lt;&gt;"",M11=""),AND(L11="",M11&lt;&gt;""))),"Documento incompleto",""))),"")</f>
        <v/>
      </c>
      <c r="V11" s="20">
        <f>IFERROR(IF(COUNTA(B11:H11,J11:N11)=0,"",TEXTJOIN(" | ",TRUE,IF(AND('Painel'!$B$18="Sim",F11&lt;&gt;"",OR(O11="",IFERROR(INDEX('Mapeamento'!$G$7:$G$106,MATCH("Conta|"&amp;F11,'Mapeamento'!$F$7:$F$106,0)),"")&lt;&gt;"Pronto")),"Conta",""),IF(AND('Painel'!$B$18="Sim",J11&lt;&gt;"",OR(P11="",IFERROR(INDEX('Mapeamento'!$G$7:$G$106,MATCH("Cliente|"&amp;J11,'Mapeamento'!$F$7:$F$106,0)),"")&lt;&gt;"Pronto")),"Cliente",""),IF(AND('Painel'!$B$18="Sim",K11&lt;&gt;"",OR(Q11="",IFERROR(INDEX('Mapeamento'!$G$7:$G$106,MATCH("Fornecedor|"&amp;K11,'Mapeamento'!$F$7:$F$106,0)),"")&lt;&gt;"Pronto")),"Fornecedor",""),IF(AND('Painel'!$B$18="Sim",L11&lt;&gt;"",M11&lt;&gt;"",OR(R11="",IFERROR(INDEX('Mapeamento'!$G$7:$G$106,MATCH("Documento|"&amp;L11&amp;"|"&amp;M11,'Mapeamento'!$F$7:$F$106,0)),"")&lt;&gt;"Pronto")),"Documento",""))),"")</f>
        <v/>
      </c>
      <c r="W11" s="20">
        <f>IF(T11="","",IF(COUNTIF($T$7:$T$106,T11)&gt;1,"Chave de linha repetida",""))</f>
        <v/>
      </c>
      <c r="X11" s="20">
        <f>IF(OR(L11="",M11=""),"",IF(COUNTIFS($L$7:$L$106,L11,$M$7:$M$106,M11)&gt;1,"Referência repetida — confirmar",""))</f>
        <v/>
      </c>
      <c r="Y11" s="13">
        <f>IF(S11="","",IF(AND(IFERROR(SUMIFS($G$7:$G$106,$S$7:$S$106,S11)-SUMIFS($H$7:$H$106,$S$7:$S$106,S11),0)&lt;='Painel'!$B$8,IFERROR(SUMIFS($G$7:$G$106,$S$7:$S$106,S11)-SUMIFS($H$7:$H$106,$S$7:$S$106,S11),0)&gt;=-'Painel'!$B$8),"Equilibrado","Desequilibrado"))</f>
        <v/>
      </c>
      <c r="Z11" s="5" t="inlineStr">
        <is>
          <t>Por analisar</t>
        </is>
      </c>
      <c r="AA11" s="17" t="inlineStr">
        <is>
          <t>Documento sem mapeamento de demonstração</t>
        </is>
      </c>
      <c r="AB11" s="13">
        <f>IF(COUNTA(B11:H11,J11:N11)=0,"",IF(OR(U11&lt;&gt;"",V11&lt;&gt;"",W11&lt;&gt;"",Y11="Desequilibrado"),"Anomalia","Conforme controlo"))</f>
        <v/>
      </c>
    </row>
    <row r="12">
      <c r="A12" s="18">
        <f>IF(COUNTA(B12:H12,J12:N12)=0,"",ROW()-6)</f>
        <v/>
      </c>
      <c r="B12" s="28" t="n">
        <v>46244</v>
      </c>
      <c r="C12" s="5" t="inlineStr">
        <is>
          <t>Compras</t>
        </is>
      </c>
      <c r="D12" s="17" t="inlineStr">
        <is>
          <t>CMP-2026-0023</t>
        </is>
      </c>
      <c r="E12" s="19" t="n">
        <v>3</v>
      </c>
      <c r="F12" s="5" t="inlineStr">
        <is>
          <t>221100</t>
        </is>
      </c>
      <c r="G12" s="30" t="n">
        <v>0</v>
      </c>
      <c r="H12" s="30" t="n">
        <v>640</v>
      </c>
      <c r="I12" s="31">
        <f>IF(AND(G12="",H12=""),"",IFERROR(G12-H12,""))</f>
        <v/>
      </c>
      <c r="J12" s="5" t="inlineStr"/>
      <c r="K12" s="5" t="inlineStr"/>
      <c r="L12" s="5" t="inlineStr">
        <is>
          <t>Fatura de fornecedor</t>
        </is>
      </c>
      <c r="M12" s="17" t="inlineStr">
        <is>
          <t>FR 2026/023</t>
        </is>
      </c>
      <c r="N12" s="28" t="n">
        <v>46244</v>
      </c>
      <c r="O12" s="13">
        <f>IF(F12="","",IFERROR(INDEX('Mapeamento'!$C$7:$C$106,MATCH("Conta|"&amp;F12,'Mapeamento'!$F$7:$F$106,0)),""))</f>
        <v/>
      </c>
      <c r="P12" s="13">
        <f>IF(J12="","",IFERROR(INDEX('Mapeamento'!$C$7:$C$106,MATCH("Cliente|"&amp;J12,'Mapeamento'!$F$7:$F$106,0)),""))</f>
        <v/>
      </c>
      <c r="Q12" s="13">
        <f>IF(K12="","",IFERROR(INDEX('Mapeamento'!$C$7:$C$106,MATCH("Fornecedor|"&amp;K12,'Mapeamento'!$F$7:$F$106,0)),""))</f>
        <v/>
      </c>
      <c r="R12" s="13">
        <f>IF(OR(L12="",M12=""),"",IFERROR(INDEX('Mapeamento'!$C$7:$C$106,MATCH("Documento|"&amp;L12&amp;"|"&amp;M12,'Mapeamento'!$F$7:$F$106,0)),""))</f>
        <v/>
      </c>
      <c r="S12" s="13">
        <f>IF(OR(C12="",D12=""),"",C12&amp;"|"&amp;D12)</f>
        <v/>
      </c>
      <c r="T12" s="13">
        <f>IF(OR(S12="",E12=""),"",S12&amp;"|"&amp;TEXT(E12,"0"))</f>
        <v/>
      </c>
      <c r="U12" s="20">
        <f>IFERROR(IF(COUNTA(B12:H12,J12:N12)=0,"",TEXTJOIN(" | ",TRUE,IF(AND('Painel'!$B$12="Sim",B12=""),"Data do movimento",""),IF(AND('Painel'!$B$13="Sim",D12=""),"Referência do lançamento",""),IF(AND('Painel'!$B$14="Sim",E12=""),"N.º de linha",""),IF(AND('Painel'!$B$15="Sim",F12=""),"Conta de origem",""),IF(AND('Painel'!$B$16="Sim",G12=0,H12=0),"Sem débito/crédito",""),IF(AND('Painel'!$B$16="Sim",G12&gt;0,H12&gt;0),"Débito e crédito simultâneos",""),IF(AND('Painel'!$B$17="Sim",OR(AND(L12&lt;&gt;"",M12=""),AND(L12="",M12&lt;&gt;""))),"Documento incompleto",""))),"")</f>
        <v/>
      </c>
      <c r="V12" s="20">
        <f>IFERROR(IF(COUNTA(B12:H12,J12:N12)=0,"",TEXTJOIN(" | ",TRUE,IF(AND('Painel'!$B$18="Sim",F12&lt;&gt;"",OR(O12="",IFERROR(INDEX('Mapeamento'!$G$7:$G$106,MATCH("Conta|"&amp;F12,'Mapeamento'!$F$7:$F$106,0)),"")&lt;&gt;"Pronto")),"Conta",""),IF(AND('Painel'!$B$18="Sim",J12&lt;&gt;"",OR(P12="",IFERROR(INDEX('Mapeamento'!$G$7:$G$106,MATCH("Cliente|"&amp;J12,'Mapeamento'!$F$7:$F$106,0)),"")&lt;&gt;"Pronto")),"Cliente",""),IF(AND('Painel'!$B$18="Sim",K12&lt;&gt;"",OR(Q12="",IFERROR(INDEX('Mapeamento'!$G$7:$G$106,MATCH("Fornecedor|"&amp;K12,'Mapeamento'!$F$7:$F$106,0)),"")&lt;&gt;"Pronto")),"Fornecedor",""),IF(AND('Painel'!$B$18="Sim",L12&lt;&gt;"",M12&lt;&gt;"",OR(R12="",IFERROR(INDEX('Mapeamento'!$G$7:$G$106,MATCH("Documento|"&amp;L12&amp;"|"&amp;M12,'Mapeamento'!$F$7:$F$106,0)),"")&lt;&gt;"Pronto")),"Documento",""))),"")</f>
        <v/>
      </c>
      <c r="W12" s="20">
        <f>IF(T12="","",IF(COUNTIF($T$7:$T$106,T12)&gt;1,"Chave de linha repetida",""))</f>
        <v/>
      </c>
      <c r="X12" s="20">
        <f>IF(OR(L12="",M12=""),"",IF(COUNTIFS($L$7:$L$106,L12,$M$7:$M$106,M12)&gt;1,"Referência repetida — confirmar",""))</f>
        <v/>
      </c>
      <c r="Y12" s="13">
        <f>IF(S12="","",IF(AND(IFERROR(SUMIFS($G$7:$G$106,$S$7:$S$106,S12)-SUMIFS($H$7:$H$106,$S$7:$S$106,S12),0)&lt;='Painel'!$B$8,IFERROR(SUMIFS($G$7:$G$106,$S$7:$S$106,S12)-SUMIFS($H$7:$H$106,$S$7:$S$106,S12),0)&gt;=-'Painel'!$B$8),"Equilibrado","Desequilibrado"))</f>
        <v/>
      </c>
      <c r="Z12" s="5" t="inlineStr">
        <is>
          <t>Por analisar</t>
        </is>
      </c>
      <c r="AA12" s="17" t="inlineStr">
        <is>
          <t>Documento sem mapeamento de demonstração</t>
        </is>
      </c>
      <c r="AB12" s="13">
        <f>IF(COUNTA(B12:H12,J12:N12)=0,"",IF(OR(U12&lt;&gt;"",V12&lt;&gt;"",W12&lt;&gt;"",Y12="Desequilibrado"),"Anomalia","Conforme controlo"))</f>
        <v/>
      </c>
    </row>
    <row r="13">
      <c r="A13" s="18">
        <f>IF(COUNTA(B13:H13,J13:N13)=0,"",ROW()-6)</f>
        <v/>
      </c>
      <c r="B13" s="28" t="n">
        <v>46249</v>
      </c>
      <c r="C13" s="5" t="inlineStr">
        <is>
          <t>Bancos</t>
        </is>
      </c>
      <c r="D13" s="17" t="inlineStr">
        <is>
          <t>BNC-2026-0002</t>
        </is>
      </c>
      <c r="E13" s="19" t="n">
        <v>1</v>
      </c>
      <c r="F13" s="5" t="inlineStr">
        <is>
          <t>120000</t>
        </is>
      </c>
      <c r="G13" s="30" t="n">
        <v>1250</v>
      </c>
      <c r="H13" s="30" t="n">
        <v>0</v>
      </c>
      <c r="I13" s="31">
        <f>IF(AND(G13="",H13=""),"",IFERROR(G13-H13,""))</f>
        <v/>
      </c>
      <c r="J13" s="5" t="inlineStr">
        <is>
          <t>C001</t>
        </is>
      </c>
      <c r="K13" s="5" t="inlineStr"/>
      <c r="L13" s="5" t="inlineStr">
        <is>
          <t>Recibo</t>
        </is>
      </c>
      <c r="M13" s="17" t="inlineStr">
        <is>
          <t>RC 2026/0002</t>
        </is>
      </c>
      <c r="N13" s="28" t="n">
        <v>46249</v>
      </c>
      <c r="O13" s="13">
        <f>IF(F13="","",IFERROR(INDEX('Mapeamento'!$C$7:$C$106,MATCH("Conta|"&amp;F13,'Mapeamento'!$F$7:$F$106,0)),""))</f>
        <v/>
      </c>
      <c r="P13" s="13">
        <f>IF(J13="","",IFERROR(INDEX('Mapeamento'!$C$7:$C$106,MATCH("Cliente|"&amp;J13,'Mapeamento'!$F$7:$F$106,0)),""))</f>
        <v/>
      </c>
      <c r="Q13" s="13">
        <f>IF(K13="","",IFERROR(INDEX('Mapeamento'!$C$7:$C$106,MATCH("Fornecedor|"&amp;K13,'Mapeamento'!$F$7:$F$106,0)),""))</f>
        <v/>
      </c>
      <c r="R13" s="13">
        <f>IF(OR(L13="",M13=""),"",IFERROR(INDEX('Mapeamento'!$C$7:$C$106,MATCH("Documento|"&amp;L13&amp;"|"&amp;M13,'Mapeamento'!$F$7:$F$106,0)),""))</f>
        <v/>
      </c>
      <c r="S13" s="13">
        <f>IF(OR(C13="",D13=""),"",C13&amp;"|"&amp;D13)</f>
        <v/>
      </c>
      <c r="T13" s="13">
        <f>IF(OR(S13="",E13=""),"",S13&amp;"|"&amp;TEXT(E13,"0"))</f>
        <v/>
      </c>
      <c r="U13" s="20">
        <f>IFERROR(IF(COUNTA(B13:H13,J13:N13)=0,"",TEXTJOIN(" | ",TRUE,IF(AND('Painel'!$B$12="Sim",B13=""),"Data do movimento",""),IF(AND('Painel'!$B$13="Sim",D13=""),"Referência do lançamento",""),IF(AND('Painel'!$B$14="Sim",E13=""),"N.º de linha",""),IF(AND('Painel'!$B$15="Sim",F13=""),"Conta de origem",""),IF(AND('Painel'!$B$16="Sim",G13=0,H13=0),"Sem débito/crédito",""),IF(AND('Painel'!$B$16="Sim",G13&gt;0,H13&gt;0),"Débito e crédito simultâneos",""),IF(AND('Painel'!$B$17="Sim",OR(AND(L13&lt;&gt;"",M13=""),AND(L13="",M13&lt;&gt;""))),"Documento incompleto",""))),"")</f>
        <v/>
      </c>
      <c r="V13" s="20">
        <f>IFERROR(IF(COUNTA(B13:H13,J13:N13)=0,"",TEXTJOIN(" | ",TRUE,IF(AND('Painel'!$B$18="Sim",F13&lt;&gt;"",OR(O13="",IFERROR(INDEX('Mapeamento'!$G$7:$G$106,MATCH("Conta|"&amp;F13,'Mapeamento'!$F$7:$F$106,0)),"")&lt;&gt;"Pronto")),"Conta",""),IF(AND('Painel'!$B$18="Sim",J13&lt;&gt;"",OR(P13="",IFERROR(INDEX('Mapeamento'!$G$7:$G$106,MATCH("Cliente|"&amp;J13,'Mapeamento'!$F$7:$F$106,0)),"")&lt;&gt;"Pronto")),"Cliente",""),IF(AND('Painel'!$B$18="Sim",K13&lt;&gt;"",OR(Q13="",IFERROR(INDEX('Mapeamento'!$G$7:$G$106,MATCH("Fornecedor|"&amp;K13,'Mapeamento'!$F$7:$F$106,0)),"")&lt;&gt;"Pronto")),"Fornecedor",""),IF(AND('Painel'!$B$18="Sim",L13&lt;&gt;"",M13&lt;&gt;"",OR(R13="",IFERROR(INDEX('Mapeamento'!$G$7:$G$106,MATCH("Documento|"&amp;L13&amp;"|"&amp;M13,'Mapeamento'!$F$7:$F$106,0)),"")&lt;&gt;"Pronto")),"Documento",""))),"")</f>
        <v/>
      </c>
      <c r="W13" s="20">
        <f>IF(T13="","",IF(COUNTIF($T$7:$T$106,T13)&gt;1,"Chave de linha repetida",""))</f>
        <v/>
      </c>
      <c r="X13" s="20">
        <f>IF(OR(L13="",M13=""),"",IF(COUNTIFS($L$7:$L$106,L13,$M$7:$M$106,M13)&gt;1,"Referência repetida — confirmar",""))</f>
        <v/>
      </c>
      <c r="Y13" s="13">
        <f>IF(S13="","",IF(AND(IFERROR(SUMIFS($G$7:$G$106,$S$7:$S$106,S13)-SUMIFS($H$7:$H$106,$S$7:$S$106,S13),0)&lt;='Painel'!$B$8,IFERROR(SUMIFS($G$7:$G$106,$S$7:$S$106,S13)-SUMIFS($H$7:$H$106,$S$7:$S$106,S13),0)&gt;=-'Painel'!$B$8),"Equilibrado","Desequilibrado"))</f>
        <v/>
      </c>
      <c r="Z13" s="5" t="inlineStr">
        <is>
          <t>Por analisar</t>
        </is>
      </c>
      <c r="AA13" s="17" t="inlineStr">
        <is>
          <t>Documento sem mapeamento de demonstração</t>
        </is>
      </c>
      <c r="AB13" s="13">
        <f>IF(COUNTA(B13:H13,J13:N13)=0,"",IF(OR(U13&lt;&gt;"",V13&lt;&gt;"",W13&lt;&gt;"",Y13="Desequilibrado"),"Anomalia","Conforme controlo"))</f>
        <v/>
      </c>
    </row>
    <row r="14">
      <c r="A14" s="18">
        <f>IF(COUNTA(B14:H14,J14:N14)=0,"",ROW()-6)</f>
        <v/>
      </c>
      <c r="B14" s="28" t="n">
        <v>46249</v>
      </c>
      <c r="C14" s="5" t="inlineStr">
        <is>
          <t>Bancos</t>
        </is>
      </c>
      <c r="D14" s="17" t="inlineStr">
        <is>
          <t>BNC-2026-0002</t>
        </is>
      </c>
      <c r="E14" s="19" t="n">
        <v>2</v>
      </c>
      <c r="F14" s="5" t="inlineStr">
        <is>
          <t>211100</t>
        </is>
      </c>
      <c r="G14" s="30" t="n">
        <v>0</v>
      </c>
      <c r="H14" s="30" t="n">
        <v>1250</v>
      </c>
      <c r="I14" s="31">
        <f>IF(AND(G14="",H14=""),"",IFERROR(G14-H14,""))</f>
        <v/>
      </c>
      <c r="J14" s="5" t="inlineStr"/>
      <c r="K14" s="5" t="inlineStr"/>
      <c r="L14" s="5" t="inlineStr">
        <is>
          <t>Recibo</t>
        </is>
      </c>
      <c r="M14" s="17" t="inlineStr">
        <is>
          <t>RC 2026/0002</t>
        </is>
      </c>
      <c r="N14" s="28" t="n">
        <v>46249</v>
      </c>
      <c r="O14" s="13">
        <f>IF(F14="","",IFERROR(INDEX('Mapeamento'!$C$7:$C$106,MATCH("Conta|"&amp;F14,'Mapeamento'!$F$7:$F$106,0)),""))</f>
        <v/>
      </c>
      <c r="P14" s="13">
        <f>IF(J14="","",IFERROR(INDEX('Mapeamento'!$C$7:$C$106,MATCH("Cliente|"&amp;J14,'Mapeamento'!$F$7:$F$106,0)),""))</f>
        <v/>
      </c>
      <c r="Q14" s="13">
        <f>IF(K14="","",IFERROR(INDEX('Mapeamento'!$C$7:$C$106,MATCH("Fornecedor|"&amp;K14,'Mapeamento'!$F$7:$F$106,0)),""))</f>
        <v/>
      </c>
      <c r="R14" s="13">
        <f>IF(OR(L14="",M14=""),"",IFERROR(INDEX('Mapeamento'!$C$7:$C$106,MATCH("Documento|"&amp;L14&amp;"|"&amp;M14,'Mapeamento'!$F$7:$F$106,0)),""))</f>
        <v/>
      </c>
      <c r="S14" s="13">
        <f>IF(OR(C14="",D14=""),"",C14&amp;"|"&amp;D14)</f>
        <v/>
      </c>
      <c r="T14" s="13">
        <f>IF(OR(S14="",E14=""),"",S14&amp;"|"&amp;TEXT(E14,"0"))</f>
        <v/>
      </c>
      <c r="U14" s="20">
        <f>IFERROR(IF(COUNTA(B14:H14,J14:N14)=0,"",TEXTJOIN(" | ",TRUE,IF(AND('Painel'!$B$12="Sim",B14=""),"Data do movimento",""),IF(AND('Painel'!$B$13="Sim",D14=""),"Referência do lançamento",""),IF(AND('Painel'!$B$14="Sim",E14=""),"N.º de linha",""),IF(AND('Painel'!$B$15="Sim",F14=""),"Conta de origem",""),IF(AND('Painel'!$B$16="Sim",G14=0,H14=0),"Sem débito/crédito",""),IF(AND('Painel'!$B$16="Sim",G14&gt;0,H14&gt;0),"Débito e crédito simultâneos",""),IF(AND('Painel'!$B$17="Sim",OR(AND(L14&lt;&gt;"",M14=""),AND(L14="",M14&lt;&gt;""))),"Documento incompleto",""))),"")</f>
        <v/>
      </c>
      <c r="V14" s="20">
        <f>IFERROR(IF(COUNTA(B14:H14,J14:N14)=0,"",TEXTJOIN(" | ",TRUE,IF(AND('Painel'!$B$18="Sim",F14&lt;&gt;"",OR(O14="",IFERROR(INDEX('Mapeamento'!$G$7:$G$106,MATCH("Conta|"&amp;F14,'Mapeamento'!$F$7:$F$106,0)),"")&lt;&gt;"Pronto")),"Conta",""),IF(AND('Painel'!$B$18="Sim",J14&lt;&gt;"",OR(P14="",IFERROR(INDEX('Mapeamento'!$G$7:$G$106,MATCH("Cliente|"&amp;J14,'Mapeamento'!$F$7:$F$106,0)),"")&lt;&gt;"Pronto")),"Cliente",""),IF(AND('Painel'!$B$18="Sim",K14&lt;&gt;"",OR(Q14="",IFERROR(INDEX('Mapeamento'!$G$7:$G$106,MATCH("Fornecedor|"&amp;K14,'Mapeamento'!$F$7:$F$106,0)),"")&lt;&gt;"Pronto")),"Fornecedor",""),IF(AND('Painel'!$B$18="Sim",L14&lt;&gt;"",M14&lt;&gt;"",OR(R14="",IFERROR(INDEX('Mapeamento'!$G$7:$G$106,MATCH("Documento|"&amp;L14&amp;"|"&amp;M14,'Mapeamento'!$F$7:$F$106,0)),"")&lt;&gt;"Pronto")),"Documento",""))),"")</f>
        <v/>
      </c>
      <c r="W14" s="20">
        <f>IF(T14="","",IF(COUNTIF($T$7:$T$106,T14)&gt;1,"Chave de linha repetida",""))</f>
        <v/>
      </c>
      <c r="X14" s="20">
        <f>IF(OR(L14="",M14=""),"",IF(COUNTIFS($L$7:$L$106,L14,$M$7:$M$106,M14)&gt;1,"Referência repetida — confirmar",""))</f>
        <v/>
      </c>
      <c r="Y14" s="13">
        <f>IF(S14="","",IF(AND(IFERROR(SUMIFS($G$7:$G$106,$S$7:$S$106,S14)-SUMIFS($H$7:$H$106,$S$7:$S$106,S14),0)&lt;='Painel'!$B$8,IFERROR(SUMIFS($G$7:$G$106,$S$7:$S$106,S14)-SUMIFS($H$7:$H$106,$S$7:$S$106,S14),0)&gt;=-'Painel'!$B$8),"Equilibrado","Desequilibrado"))</f>
        <v/>
      </c>
      <c r="Z14" s="5" t="inlineStr">
        <is>
          <t>Por analisar</t>
        </is>
      </c>
      <c r="AA14" s="17" t="inlineStr">
        <is>
          <t>Documento sem mapeamento de demonstração</t>
        </is>
      </c>
      <c r="AB14" s="13">
        <f>IF(COUNTA(B14:H14,J14:N14)=0,"",IF(OR(U14&lt;&gt;"",V14&lt;&gt;"",W14&lt;&gt;"",Y14="Desequilibrado"),"Anomalia","Conforme controlo"))</f>
        <v/>
      </c>
    </row>
    <row r="15">
      <c r="A15" s="18">
        <f>IF(COUNTA(B15:H15,J15:N15)=0,"",ROW()-6)</f>
        <v/>
      </c>
      <c r="B15" s="28" t="n">
        <v>46265</v>
      </c>
      <c r="C15" s="5" t="inlineStr">
        <is>
          <t>Diversos</t>
        </is>
      </c>
      <c r="D15" s="17" t="inlineStr">
        <is>
          <t>DIV-2026-0001</t>
        </is>
      </c>
      <c r="E15" s="19" t="n">
        <v>1</v>
      </c>
      <c r="F15" s="5" t="inlineStr">
        <is>
          <t>688100</t>
        </is>
      </c>
      <c r="G15" s="30" t="n">
        <v>25</v>
      </c>
      <c r="H15" s="30" t="n">
        <v>0</v>
      </c>
      <c r="I15" s="31">
        <f>IF(AND(G15="",H15=""),"",IFERROR(G15-H15,""))</f>
        <v/>
      </c>
      <c r="J15" s="5" t="inlineStr"/>
      <c r="K15" s="5" t="inlineStr"/>
      <c r="L15" s="5" t="inlineStr"/>
      <c r="M15" s="17" t="inlineStr"/>
      <c r="N15" s="28" t="inlineStr"/>
      <c r="O15" s="13">
        <f>IF(F15="","",IFERROR(INDEX('Mapeamento'!$C$7:$C$106,MATCH("Conta|"&amp;F15,'Mapeamento'!$F$7:$F$106,0)),""))</f>
        <v/>
      </c>
      <c r="P15" s="13">
        <f>IF(J15="","",IFERROR(INDEX('Mapeamento'!$C$7:$C$106,MATCH("Cliente|"&amp;J15,'Mapeamento'!$F$7:$F$106,0)),""))</f>
        <v/>
      </c>
      <c r="Q15" s="13">
        <f>IF(K15="","",IFERROR(INDEX('Mapeamento'!$C$7:$C$106,MATCH("Fornecedor|"&amp;K15,'Mapeamento'!$F$7:$F$106,0)),""))</f>
        <v/>
      </c>
      <c r="R15" s="13">
        <f>IF(OR(L15="",M15=""),"",IFERROR(INDEX('Mapeamento'!$C$7:$C$106,MATCH("Documento|"&amp;L15&amp;"|"&amp;M15,'Mapeamento'!$F$7:$F$106,0)),""))</f>
        <v/>
      </c>
      <c r="S15" s="13">
        <f>IF(OR(C15="",D15=""),"",C15&amp;"|"&amp;D15)</f>
        <v/>
      </c>
      <c r="T15" s="13">
        <f>IF(OR(S15="",E15=""),"",S15&amp;"|"&amp;TEXT(E15,"0"))</f>
        <v/>
      </c>
      <c r="U15" s="20">
        <f>IFERROR(IF(COUNTA(B15:H15,J15:N15)=0,"",TEXTJOIN(" | ",TRUE,IF(AND('Painel'!$B$12="Sim",B15=""),"Data do movimento",""),IF(AND('Painel'!$B$13="Sim",D15=""),"Referência do lançamento",""),IF(AND('Painel'!$B$14="Sim",E15=""),"N.º de linha",""),IF(AND('Painel'!$B$15="Sim",F15=""),"Conta de origem",""),IF(AND('Painel'!$B$16="Sim",G15=0,H15=0),"Sem débito/crédito",""),IF(AND('Painel'!$B$16="Sim",G15&gt;0,H15&gt;0),"Débito e crédito simultâneos",""),IF(AND('Painel'!$B$17="Sim",OR(AND(L15&lt;&gt;"",M15=""),AND(L15="",M15&lt;&gt;""))),"Documento incompleto",""))),"")</f>
        <v/>
      </c>
      <c r="V15" s="20">
        <f>IFERROR(IF(COUNTA(B15:H15,J15:N15)=0,"",TEXTJOIN(" | ",TRUE,IF(AND('Painel'!$B$18="Sim",F15&lt;&gt;"",OR(O15="",IFERROR(INDEX('Mapeamento'!$G$7:$G$106,MATCH("Conta|"&amp;F15,'Mapeamento'!$F$7:$F$106,0)),"")&lt;&gt;"Pronto")),"Conta",""),IF(AND('Painel'!$B$18="Sim",J15&lt;&gt;"",OR(P15="",IFERROR(INDEX('Mapeamento'!$G$7:$G$106,MATCH("Cliente|"&amp;J15,'Mapeamento'!$F$7:$F$106,0)),"")&lt;&gt;"Pronto")),"Cliente",""),IF(AND('Painel'!$B$18="Sim",K15&lt;&gt;"",OR(Q15="",IFERROR(INDEX('Mapeamento'!$G$7:$G$106,MATCH("Fornecedor|"&amp;K15,'Mapeamento'!$F$7:$F$106,0)),"")&lt;&gt;"Pronto")),"Fornecedor",""),IF(AND('Painel'!$B$18="Sim",L15&lt;&gt;"",M15&lt;&gt;"",OR(R15="",IFERROR(INDEX('Mapeamento'!$G$7:$G$106,MATCH("Documento|"&amp;L15&amp;"|"&amp;M15,'Mapeamento'!$F$7:$F$106,0)),"")&lt;&gt;"Pronto")),"Documento",""))),"")</f>
        <v/>
      </c>
      <c r="W15" s="20">
        <f>IF(T15="","",IF(COUNTIF($T$7:$T$106,T15)&gt;1,"Chave de linha repetida",""))</f>
        <v/>
      </c>
      <c r="X15" s="20">
        <f>IF(OR(L15="",M15=""),"",IF(COUNTIFS($L$7:$L$106,L15,$M$7:$M$106,M15)&gt;1,"Referência repetida — confirmar",""))</f>
        <v/>
      </c>
      <c r="Y15" s="13">
        <f>IF(S15="","",IF(AND(IFERROR(SUMIFS($G$7:$G$106,$S$7:$S$106,S15)-SUMIFS($H$7:$H$106,$S$7:$S$106,S15),0)&lt;='Painel'!$B$8,IFERROR(SUMIFS($G$7:$G$106,$S$7:$S$106,S15)-SUMIFS($H$7:$H$106,$S$7:$S$106,S15),0)&gt;=-'Painel'!$B$8),"Equilibrado","Desequilibrado"))</f>
        <v/>
      </c>
      <c r="Z15" s="5" t="inlineStr">
        <is>
          <t>Por analisar</t>
        </is>
      </c>
      <c r="AA15" s="17" t="inlineStr">
        <is>
          <t>Linha de demonstração: conta sem mapeamento e lançamento desequilibrado</t>
        </is>
      </c>
      <c r="AB15" s="13">
        <f>IF(COUNTA(B15:H15,J15:N15)=0,"",IF(OR(U15&lt;&gt;"",V15&lt;&gt;"",W15&lt;&gt;"",Y15="Desequilibrado"),"Anomalia","Conforme controlo"))</f>
        <v/>
      </c>
    </row>
    <row r="16">
      <c r="A16" s="18">
        <f>IF(COUNTA(B16:H16,J16:N16)=0,"",ROW()-6)</f>
        <v/>
      </c>
      <c r="B16" s="28" t="n"/>
      <c r="C16" s="5" t="n"/>
      <c r="D16" s="17" t="n"/>
      <c r="E16" s="19" t="n"/>
      <c r="F16" s="5" t="n"/>
      <c r="G16" s="30" t="n"/>
      <c r="H16" s="30" t="n"/>
      <c r="I16" s="31">
        <f>IF(AND(G16="",H16=""),"",IFERROR(G16-H16,""))</f>
        <v/>
      </c>
      <c r="J16" s="5" t="n"/>
      <c r="K16" s="5" t="n"/>
      <c r="L16" s="5" t="n"/>
      <c r="M16" s="17" t="n"/>
      <c r="N16" s="28" t="n"/>
      <c r="O16" s="13">
        <f>IF(F16="","",IFERROR(INDEX('Mapeamento'!$C$7:$C$106,MATCH("Conta|"&amp;F16,'Mapeamento'!$F$7:$F$106,0)),""))</f>
        <v/>
      </c>
      <c r="P16" s="13">
        <f>IF(J16="","",IFERROR(INDEX('Mapeamento'!$C$7:$C$106,MATCH("Cliente|"&amp;J16,'Mapeamento'!$F$7:$F$106,0)),""))</f>
        <v/>
      </c>
      <c r="Q16" s="13">
        <f>IF(K16="","",IFERROR(INDEX('Mapeamento'!$C$7:$C$106,MATCH("Fornecedor|"&amp;K16,'Mapeamento'!$F$7:$F$106,0)),""))</f>
        <v/>
      </c>
      <c r="R16" s="13">
        <f>IF(OR(L16="",M16=""),"",IFERROR(INDEX('Mapeamento'!$C$7:$C$106,MATCH("Documento|"&amp;L16&amp;"|"&amp;M16,'Mapeamento'!$F$7:$F$106,0)),""))</f>
        <v/>
      </c>
      <c r="S16" s="13">
        <f>IF(OR(C16="",D16=""),"",C16&amp;"|"&amp;D16)</f>
        <v/>
      </c>
      <c r="T16" s="13">
        <f>IF(OR(S16="",E16=""),"",S16&amp;"|"&amp;TEXT(E16,"0"))</f>
        <v/>
      </c>
      <c r="U16" s="20">
        <f>IFERROR(IF(COUNTA(B16:H16,J16:N16)=0,"",TEXTJOIN(" | ",TRUE,IF(AND('Painel'!$B$12="Sim",B16=""),"Data do movimento",""),IF(AND('Painel'!$B$13="Sim",D16=""),"Referência do lançamento",""),IF(AND('Painel'!$B$14="Sim",E16=""),"N.º de linha",""),IF(AND('Painel'!$B$15="Sim",F16=""),"Conta de origem",""),IF(AND('Painel'!$B$16="Sim",G16=0,H16=0),"Sem débito/crédito",""),IF(AND('Painel'!$B$16="Sim",G16&gt;0,H16&gt;0),"Débito e crédito simultâneos",""),IF(AND('Painel'!$B$17="Sim",OR(AND(L16&lt;&gt;"",M16=""),AND(L16="",M16&lt;&gt;""))),"Documento incompleto",""))),"")</f>
        <v/>
      </c>
      <c r="V16" s="20">
        <f>IFERROR(IF(COUNTA(B16:H16,J16:N16)=0,"",TEXTJOIN(" | ",TRUE,IF(AND('Painel'!$B$18="Sim",F16&lt;&gt;"",OR(O16="",IFERROR(INDEX('Mapeamento'!$G$7:$G$106,MATCH("Conta|"&amp;F16,'Mapeamento'!$F$7:$F$106,0)),"")&lt;&gt;"Pronto")),"Conta",""),IF(AND('Painel'!$B$18="Sim",J16&lt;&gt;"",OR(P16="",IFERROR(INDEX('Mapeamento'!$G$7:$G$106,MATCH("Cliente|"&amp;J16,'Mapeamento'!$F$7:$F$106,0)),"")&lt;&gt;"Pronto")),"Cliente",""),IF(AND('Painel'!$B$18="Sim",K16&lt;&gt;"",OR(Q16="",IFERROR(INDEX('Mapeamento'!$G$7:$G$106,MATCH("Fornecedor|"&amp;K16,'Mapeamento'!$F$7:$F$106,0)),"")&lt;&gt;"Pronto")),"Fornecedor",""),IF(AND('Painel'!$B$18="Sim",L16&lt;&gt;"",M16&lt;&gt;"",OR(R16="",IFERROR(INDEX('Mapeamento'!$G$7:$G$106,MATCH("Documento|"&amp;L16&amp;"|"&amp;M16,'Mapeamento'!$F$7:$F$106,0)),"")&lt;&gt;"Pronto")),"Documento",""))),"")</f>
        <v/>
      </c>
      <c r="W16" s="20">
        <f>IF(T16="","",IF(COUNTIF($T$7:$T$106,T16)&gt;1,"Chave de linha repetida",""))</f>
        <v/>
      </c>
      <c r="X16" s="20">
        <f>IF(OR(L16="",M16=""),"",IF(COUNTIFS($L$7:$L$106,L16,$M$7:$M$106,M16)&gt;1,"Referência repetida — confirmar",""))</f>
        <v/>
      </c>
      <c r="Y16" s="13">
        <f>IF(S16="","",IF(AND(IFERROR(SUMIFS($G$7:$G$106,$S$7:$S$106,S16)-SUMIFS($H$7:$H$106,$S$7:$S$106,S16),0)&lt;='Painel'!$B$8,IFERROR(SUMIFS($G$7:$G$106,$S$7:$S$106,S16)-SUMIFS($H$7:$H$106,$S$7:$S$106,S16),0)&gt;=-'Painel'!$B$8),"Equilibrado","Desequilibrado"))</f>
        <v/>
      </c>
      <c r="Z16" s="5" t="n"/>
      <c r="AA16" s="17" t="n"/>
      <c r="AB16" s="13">
        <f>IF(COUNTA(B16:H16,J16:N16)=0,"",IF(OR(U16&lt;&gt;"",V16&lt;&gt;"",W16&lt;&gt;"",Y16="Desequilibrado"),"Anomalia","Conforme controlo"))</f>
        <v/>
      </c>
    </row>
    <row r="17">
      <c r="A17" s="18">
        <f>IF(COUNTA(B17:H17,J17:N17)=0,"",ROW()-6)</f>
        <v/>
      </c>
      <c r="B17" s="28" t="n"/>
      <c r="C17" s="5" t="n"/>
      <c r="D17" s="17" t="n"/>
      <c r="E17" s="19" t="n"/>
      <c r="F17" s="5" t="n"/>
      <c r="G17" s="30" t="n"/>
      <c r="H17" s="30" t="n"/>
      <c r="I17" s="31">
        <f>IF(AND(G17="",H17=""),"",IFERROR(G17-H17,""))</f>
        <v/>
      </c>
      <c r="J17" s="5" t="n"/>
      <c r="K17" s="5" t="n"/>
      <c r="L17" s="5" t="n"/>
      <c r="M17" s="17" t="n"/>
      <c r="N17" s="28" t="n"/>
      <c r="O17" s="13">
        <f>IF(F17="","",IFERROR(INDEX('Mapeamento'!$C$7:$C$106,MATCH("Conta|"&amp;F17,'Mapeamento'!$F$7:$F$106,0)),""))</f>
        <v/>
      </c>
      <c r="P17" s="13">
        <f>IF(J17="","",IFERROR(INDEX('Mapeamento'!$C$7:$C$106,MATCH("Cliente|"&amp;J17,'Mapeamento'!$F$7:$F$106,0)),""))</f>
        <v/>
      </c>
      <c r="Q17" s="13">
        <f>IF(K17="","",IFERROR(INDEX('Mapeamento'!$C$7:$C$106,MATCH("Fornecedor|"&amp;K17,'Mapeamento'!$F$7:$F$106,0)),""))</f>
        <v/>
      </c>
      <c r="R17" s="13">
        <f>IF(OR(L17="",M17=""),"",IFERROR(INDEX('Mapeamento'!$C$7:$C$106,MATCH("Documento|"&amp;L17&amp;"|"&amp;M17,'Mapeamento'!$F$7:$F$106,0)),""))</f>
        <v/>
      </c>
      <c r="S17" s="13">
        <f>IF(OR(C17="",D17=""),"",C17&amp;"|"&amp;D17)</f>
        <v/>
      </c>
      <c r="T17" s="13">
        <f>IF(OR(S17="",E17=""),"",S17&amp;"|"&amp;TEXT(E17,"0"))</f>
        <v/>
      </c>
      <c r="U17" s="20">
        <f>IFERROR(IF(COUNTA(B17:H17,J17:N17)=0,"",TEXTJOIN(" | ",TRUE,IF(AND('Painel'!$B$12="Sim",B17=""),"Data do movimento",""),IF(AND('Painel'!$B$13="Sim",D17=""),"Referência do lançamento",""),IF(AND('Painel'!$B$14="Sim",E17=""),"N.º de linha",""),IF(AND('Painel'!$B$15="Sim",F17=""),"Conta de origem",""),IF(AND('Painel'!$B$16="Sim",G17=0,H17=0),"Sem débito/crédito",""),IF(AND('Painel'!$B$16="Sim",G17&gt;0,H17&gt;0),"Débito e crédito simultâneos",""),IF(AND('Painel'!$B$17="Sim",OR(AND(L17&lt;&gt;"",M17=""),AND(L17="",M17&lt;&gt;""))),"Documento incompleto",""))),"")</f>
        <v/>
      </c>
      <c r="V17" s="20">
        <f>IFERROR(IF(COUNTA(B17:H17,J17:N17)=0,"",TEXTJOIN(" | ",TRUE,IF(AND('Painel'!$B$18="Sim",F17&lt;&gt;"",OR(O17="",IFERROR(INDEX('Mapeamento'!$G$7:$G$106,MATCH("Conta|"&amp;F17,'Mapeamento'!$F$7:$F$106,0)),"")&lt;&gt;"Pronto")),"Conta",""),IF(AND('Painel'!$B$18="Sim",J17&lt;&gt;"",OR(P17="",IFERROR(INDEX('Mapeamento'!$G$7:$G$106,MATCH("Cliente|"&amp;J17,'Mapeamento'!$F$7:$F$106,0)),"")&lt;&gt;"Pronto")),"Cliente",""),IF(AND('Painel'!$B$18="Sim",K17&lt;&gt;"",OR(Q17="",IFERROR(INDEX('Mapeamento'!$G$7:$G$106,MATCH("Fornecedor|"&amp;K17,'Mapeamento'!$F$7:$F$106,0)),"")&lt;&gt;"Pronto")),"Fornecedor",""),IF(AND('Painel'!$B$18="Sim",L17&lt;&gt;"",M17&lt;&gt;"",OR(R17="",IFERROR(INDEX('Mapeamento'!$G$7:$G$106,MATCH("Documento|"&amp;L17&amp;"|"&amp;M17,'Mapeamento'!$F$7:$F$106,0)),"")&lt;&gt;"Pronto")),"Documento",""))),"")</f>
        <v/>
      </c>
      <c r="W17" s="20">
        <f>IF(T17="","",IF(COUNTIF($T$7:$T$106,T17)&gt;1,"Chave de linha repetida",""))</f>
        <v/>
      </c>
      <c r="X17" s="20">
        <f>IF(OR(L17="",M17=""),"",IF(COUNTIFS($L$7:$L$106,L17,$M$7:$M$106,M17)&gt;1,"Referência repetida — confirmar",""))</f>
        <v/>
      </c>
      <c r="Y17" s="13">
        <f>IF(S17="","",IF(AND(IFERROR(SUMIFS($G$7:$G$106,$S$7:$S$106,S17)-SUMIFS($H$7:$H$106,$S$7:$S$106,S17),0)&lt;='Painel'!$B$8,IFERROR(SUMIFS($G$7:$G$106,$S$7:$S$106,S17)-SUMIFS($H$7:$H$106,$S$7:$S$106,S17),0)&gt;=-'Painel'!$B$8),"Equilibrado","Desequilibrado"))</f>
        <v/>
      </c>
      <c r="Z17" s="5" t="n"/>
      <c r="AA17" s="17" t="n"/>
      <c r="AB17" s="13">
        <f>IF(COUNTA(B17:H17,J17:N17)=0,"",IF(OR(U17&lt;&gt;"",V17&lt;&gt;"",W17&lt;&gt;"",Y17="Desequilibrado"),"Anomalia","Conforme controlo"))</f>
        <v/>
      </c>
    </row>
    <row r="18">
      <c r="A18" s="18">
        <f>IF(COUNTA(B18:H18,J18:N18)=0,"",ROW()-6)</f>
        <v/>
      </c>
      <c r="B18" s="28" t="n"/>
      <c r="C18" s="5" t="n"/>
      <c r="D18" s="17" t="n"/>
      <c r="E18" s="19" t="n"/>
      <c r="F18" s="5" t="n"/>
      <c r="G18" s="30" t="n"/>
      <c r="H18" s="30" t="n"/>
      <c r="I18" s="31">
        <f>IF(AND(G18="",H18=""),"",IFERROR(G18-H18,""))</f>
        <v/>
      </c>
      <c r="J18" s="5" t="n"/>
      <c r="K18" s="5" t="n"/>
      <c r="L18" s="5" t="n"/>
      <c r="M18" s="17" t="n"/>
      <c r="N18" s="28" t="n"/>
      <c r="O18" s="13">
        <f>IF(F18="","",IFERROR(INDEX('Mapeamento'!$C$7:$C$106,MATCH("Conta|"&amp;F18,'Mapeamento'!$F$7:$F$106,0)),""))</f>
        <v/>
      </c>
      <c r="P18" s="13">
        <f>IF(J18="","",IFERROR(INDEX('Mapeamento'!$C$7:$C$106,MATCH("Cliente|"&amp;J18,'Mapeamento'!$F$7:$F$106,0)),""))</f>
        <v/>
      </c>
      <c r="Q18" s="13">
        <f>IF(K18="","",IFERROR(INDEX('Mapeamento'!$C$7:$C$106,MATCH("Fornecedor|"&amp;K18,'Mapeamento'!$F$7:$F$106,0)),""))</f>
        <v/>
      </c>
      <c r="R18" s="13">
        <f>IF(OR(L18="",M18=""),"",IFERROR(INDEX('Mapeamento'!$C$7:$C$106,MATCH("Documento|"&amp;L18&amp;"|"&amp;M18,'Mapeamento'!$F$7:$F$106,0)),""))</f>
        <v/>
      </c>
      <c r="S18" s="13">
        <f>IF(OR(C18="",D18=""),"",C18&amp;"|"&amp;D18)</f>
        <v/>
      </c>
      <c r="T18" s="13">
        <f>IF(OR(S18="",E18=""),"",S18&amp;"|"&amp;TEXT(E18,"0"))</f>
        <v/>
      </c>
      <c r="U18" s="20">
        <f>IFERROR(IF(COUNTA(B18:H18,J18:N18)=0,"",TEXTJOIN(" | ",TRUE,IF(AND('Painel'!$B$12="Sim",B18=""),"Data do movimento",""),IF(AND('Painel'!$B$13="Sim",D18=""),"Referência do lançamento",""),IF(AND('Painel'!$B$14="Sim",E18=""),"N.º de linha",""),IF(AND('Painel'!$B$15="Sim",F18=""),"Conta de origem",""),IF(AND('Painel'!$B$16="Sim",G18=0,H18=0),"Sem débito/crédito",""),IF(AND('Painel'!$B$16="Sim",G18&gt;0,H18&gt;0),"Débito e crédito simultâneos",""),IF(AND('Painel'!$B$17="Sim",OR(AND(L18&lt;&gt;"",M18=""),AND(L18="",M18&lt;&gt;""))),"Documento incompleto",""))),"")</f>
        <v/>
      </c>
      <c r="V18" s="20">
        <f>IFERROR(IF(COUNTA(B18:H18,J18:N18)=0,"",TEXTJOIN(" | ",TRUE,IF(AND('Painel'!$B$18="Sim",F18&lt;&gt;"",OR(O18="",IFERROR(INDEX('Mapeamento'!$G$7:$G$106,MATCH("Conta|"&amp;F18,'Mapeamento'!$F$7:$F$106,0)),"")&lt;&gt;"Pronto")),"Conta",""),IF(AND('Painel'!$B$18="Sim",J18&lt;&gt;"",OR(P18="",IFERROR(INDEX('Mapeamento'!$G$7:$G$106,MATCH("Cliente|"&amp;J18,'Mapeamento'!$F$7:$F$106,0)),"")&lt;&gt;"Pronto")),"Cliente",""),IF(AND('Painel'!$B$18="Sim",K18&lt;&gt;"",OR(Q18="",IFERROR(INDEX('Mapeamento'!$G$7:$G$106,MATCH("Fornecedor|"&amp;K18,'Mapeamento'!$F$7:$F$106,0)),"")&lt;&gt;"Pronto")),"Fornecedor",""),IF(AND('Painel'!$B$18="Sim",L18&lt;&gt;"",M18&lt;&gt;"",OR(R18="",IFERROR(INDEX('Mapeamento'!$G$7:$G$106,MATCH("Documento|"&amp;L18&amp;"|"&amp;M18,'Mapeamento'!$F$7:$F$106,0)),"")&lt;&gt;"Pronto")),"Documento",""))),"")</f>
        <v/>
      </c>
      <c r="W18" s="20">
        <f>IF(T18="","",IF(COUNTIF($T$7:$T$106,T18)&gt;1,"Chave de linha repetida",""))</f>
        <v/>
      </c>
      <c r="X18" s="20">
        <f>IF(OR(L18="",M18=""),"",IF(COUNTIFS($L$7:$L$106,L18,$M$7:$M$106,M18)&gt;1,"Referência repetida — confirmar",""))</f>
        <v/>
      </c>
      <c r="Y18" s="13">
        <f>IF(S18="","",IF(AND(IFERROR(SUMIFS($G$7:$G$106,$S$7:$S$106,S18)-SUMIFS($H$7:$H$106,$S$7:$S$106,S18),0)&lt;='Painel'!$B$8,IFERROR(SUMIFS($G$7:$G$106,$S$7:$S$106,S18)-SUMIFS($H$7:$H$106,$S$7:$S$106,S18),0)&gt;=-'Painel'!$B$8),"Equilibrado","Desequilibrado"))</f>
        <v/>
      </c>
      <c r="Z18" s="5" t="n"/>
      <c r="AA18" s="17" t="n"/>
      <c r="AB18" s="13">
        <f>IF(COUNTA(B18:H18,J18:N18)=0,"",IF(OR(U18&lt;&gt;"",V18&lt;&gt;"",W18&lt;&gt;"",Y18="Desequilibrado"),"Anomalia","Conforme controlo"))</f>
        <v/>
      </c>
    </row>
    <row r="19">
      <c r="A19" s="18">
        <f>IF(COUNTA(B19:H19,J19:N19)=0,"",ROW()-6)</f>
        <v/>
      </c>
      <c r="B19" s="28" t="n"/>
      <c r="C19" s="5" t="n"/>
      <c r="D19" s="17" t="n"/>
      <c r="E19" s="19" t="n"/>
      <c r="F19" s="5" t="n"/>
      <c r="G19" s="30" t="n"/>
      <c r="H19" s="30" t="n"/>
      <c r="I19" s="31">
        <f>IF(AND(G19="",H19=""),"",IFERROR(G19-H19,""))</f>
        <v/>
      </c>
      <c r="J19" s="5" t="n"/>
      <c r="K19" s="5" t="n"/>
      <c r="L19" s="5" t="n"/>
      <c r="M19" s="17" t="n"/>
      <c r="N19" s="28" t="n"/>
      <c r="O19" s="13">
        <f>IF(F19="","",IFERROR(INDEX('Mapeamento'!$C$7:$C$106,MATCH("Conta|"&amp;F19,'Mapeamento'!$F$7:$F$106,0)),""))</f>
        <v/>
      </c>
      <c r="P19" s="13">
        <f>IF(J19="","",IFERROR(INDEX('Mapeamento'!$C$7:$C$106,MATCH("Cliente|"&amp;J19,'Mapeamento'!$F$7:$F$106,0)),""))</f>
        <v/>
      </c>
      <c r="Q19" s="13">
        <f>IF(K19="","",IFERROR(INDEX('Mapeamento'!$C$7:$C$106,MATCH("Fornecedor|"&amp;K19,'Mapeamento'!$F$7:$F$106,0)),""))</f>
        <v/>
      </c>
      <c r="R19" s="13">
        <f>IF(OR(L19="",M19=""),"",IFERROR(INDEX('Mapeamento'!$C$7:$C$106,MATCH("Documento|"&amp;L19&amp;"|"&amp;M19,'Mapeamento'!$F$7:$F$106,0)),""))</f>
        <v/>
      </c>
      <c r="S19" s="13">
        <f>IF(OR(C19="",D19=""),"",C19&amp;"|"&amp;D19)</f>
        <v/>
      </c>
      <c r="T19" s="13">
        <f>IF(OR(S19="",E19=""),"",S19&amp;"|"&amp;TEXT(E19,"0"))</f>
        <v/>
      </c>
      <c r="U19" s="20">
        <f>IFERROR(IF(COUNTA(B19:H19,J19:N19)=0,"",TEXTJOIN(" | ",TRUE,IF(AND('Painel'!$B$12="Sim",B19=""),"Data do movimento",""),IF(AND('Painel'!$B$13="Sim",D19=""),"Referência do lançamento",""),IF(AND('Painel'!$B$14="Sim",E19=""),"N.º de linha",""),IF(AND('Painel'!$B$15="Sim",F19=""),"Conta de origem",""),IF(AND('Painel'!$B$16="Sim",G19=0,H19=0),"Sem débito/crédito",""),IF(AND('Painel'!$B$16="Sim",G19&gt;0,H19&gt;0),"Débito e crédito simultâneos",""),IF(AND('Painel'!$B$17="Sim",OR(AND(L19&lt;&gt;"",M19=""),AND(L19="",M19&lt;&gt;""))),"Documento incompleto",""))),"")</f>
        <v/>
      </c>
      <c r="V19" s="20">
        <f>IFERROR(IF(COUNTA(B19:H19,J19:N19)=0,"",TEXTJOIN(" | ",TRUE,IF(AND('Painel'!$B$18="Sim",F19&lt;&gt;"",OR(O19="",IFERROR(INDEX('Mapeamento'!$G$7:$G$106,MATCH("Conta|"&amp;F19,'Mapeamento'!$F$7:$F$106,0)),"")&lt;&gt;"Pronto")),"Conta",""),IF(AND('Painel'!$B$18="Sim",J19&lt;&gt;"",OR(P19="",IFERROR(INDEX('Mapeamento'!$G$7:$G$106,MATCH("Cliente|"&amp;J19,'Mapeamento'!$F$7:$F$106,0)),"")&lt;&gt;"Pronto")),"Cliente",""),IF(AND('Painel'!$B$18="Sim",K19&lt;&gt;"",OR(Q19="",IFERROR(INDEX('Mapeamento'!$G$7:$G$106,MATCH("Fornecedor|"&amp;K19,'Mapeamento'!$F$7:$F$106,0)),"")&lt;&gt;"Pronto")),"Fornecedor",""),IF(AND('Painel'!$B$18="Sim",L19&lt;&gt;"",M19&lt;&gt;"",OR(R19="",IFERROR(INDEX('Mapeamento'!$G$7:$G$106,MATCH("Documento|"&amp;L19&amp;"|"&amp;M19,'Mapeamento'!$F$7:$F$106,0)),"")&lt;&gt;"Pronto")),"Documento",""))),"")</f>
        <v/>
      </c>
      <c r="W19" s="20">
        <f>IF(T19="","",IF(COUNTIF($T$7:$T$106,T19)&gt;1,"Chave de linha repetida",""))</f>
        <v/>
      </c>
      <c r="X19" s="20">
        <f>IF(OR(L19="",M19=""),"",IF(COUNTIFS($L$7:$L$106,L19,$M$7:$M$106,M19)&gt;1,"Referência repetida — confirmar",""))</f>
        <v/>
      </c>
      <c r="Y19" s="13">
        <f>IF(S19="","",IF(AND(IFERROR(SUMIFS($G$7:$G$106,$S$7:$S$106,S19)-SUMIFS($H$7:$H$106,$S$7:$S$106,S19),0)&lt;='Painel'!$B$8,IFERROR(SUMIFS($G$7:$G$106,$S$7:$S$106,S19)-SUMIFS($H$7:$H$106,$S$7:$S$106,S19),0)&gt;=-'Painel'!$B$8),"Equilibrado","Desequilibrado"))</f>
        <v/>
      </c>
      <c r="Z19" s="5" t="n"/>
      <c r="AA19" s="17" t="n"/>
      <c r="AB19" s="13">
        <f>IF(COUNTA(B19:H19,J19:N19)=0,"",IF(OR(U19&lt;&gt;"",V19&lt;&gt;"",W19&lt;&gt;"",Y19="Desequilibrado"),"Anomalia","Conforme controlo"))</f>
        <v/>
      </c>
    </row>
    <row r="20">
      <c r="A20" s="18">
        <f>IF(COUNTA(B20:H20,J20:N20)=0,"",ROW()-6)</f>
        <v/>
      </c>
      <c r="B20" s="28" t="n"/>
      <c r="C20" s="5" t="n"/>
      <c r="D20" s="17" t="n"/>
      <c r="E20" s="19" t="n"/>
      <c r="F20" s="5" t="n"/>
      <c r="G20" s="30" t="n"/>
      <c r="H20" s="30" t="n"/>
      <c r="I20" s="31">
        <f>IF(AND(G20="",H20=""),"",IFERROR(G20-H20,""))</f>
        <v/>
      </c>
      <c r="J20" s="5" t="n"/>
      <c r="K20" s="5" t="n"/>
      <c r="L20" s="5" t="n"/>
      <c r="M20" s="17" t="n"/>
      <c r="N20" s="28" t="n"/>
      <c r="O20" s="13">
        <f>IF(F20="","",IFERROR(INDEX('Mapeamento'!$C$7:$C$106,MATCH("Conta|"&amp;F20,'Mapeamento'!$F$7:$F$106,0)),""))</f>
        <v/>
      </c>
      <c r="P20" s="13">
        <f>IF(J20="","",IFERROR(INDEX('Mapeamento'!$C$7:$C$106,MATCH("Cliente|"&amp;J20,'Mapeamento'!$F$7:$F$106,0)),""))</f>
        <v/>
      </c>
      <c r="Q20" s="13">
        <f>IF(K20="","",IFERROR(INDEX('Mapeamento'!$C$7:$C$106,MATCH("Fornecedor|"&amp;K20,'Mapeamento'!$F$7:$F$106,0)),""))</f>
        <v/>
      </c>
      <c r="R20" s="13">
        <f>IF(OR(L20="",M20=""),"",IFERROR(INDEX('Mapeamento'!$C$7:$C$106,MATCH("Documento|"&amp;L20&amp;"|"&amp;M20,'Mapeamento'!$F$7:$F$106,0)),""))</f>
        <v/>
      </c>
      <c r="S20" s="13">
        <f>IF(OR(C20="",D20=""),"",C20&amp;"|"&amp;D20)</f>
        <v/>
      </c>
      <c r="T20" s="13">
        <f>IF(OR(S20="",E20=""),"",S20&amp;"|"&amp;TEXT(E20,"0"))</f>
        <v/>
      </c>
      <c r="U20" s="20">
        <f>IFERROR(IF(COUNTA(B20:H20,J20:N20)=0,"",TEXTJOIN(" | ",TRUE,IF(AND('Painel'!$B$12="Sim",B20=""),"Data do movimento",""),IF(AND('Painel'!$B$13="Sim",D20=""),"Referência do lançamento",""),IF(AND('Painel'!$B$14="Sim",E20=""),"N.º de linha",""),IF(AND('Painel'!$B$15="Sim",F20=""),"Conta de origem",""),IF(AND('Painel'!$B$16="Sim",G20=0,H20=0),"Sem débito/crédito",""),IF(AND('Painel'!$B$16="Sim",G20&gt;0,H20&gt;0),"Débito e crédito simultâneos",""),IF(AND('Painel'!$B$17="Sim",OR(AND(L20&lt;&gt;"",M20=""),AND(L20="",M20&lt;&gt;""))),"Documento incompleto",""))),"")</f>
        <v/>
      </c>
      <c r="V20" s="20">
        <f>IFERROR(IF(COUNTA(B20:H20,J20:N20)=0,"",TEXTJOIN(" | ",TRUE,IF(AND('Painel'!$B$18="Sim",F20&lt;&gt;"",OR(O20="",IFERROR(INDEX('Mapeamento'!$G$7:$G$106,MATCH("Conta|"&amp;F20,'Mapeamento'!$F$7:$F$106,0)),"")&lt;&gt;"Pronto")),"Conta",""),IF(AND('Painel'!$B$18="Sim",J20&lt;&gt;"",OR(P20="",IFERROR(INDEX('Mapeamento'!$G$7:$G$106,MATCH("Cliente|"&amp;J20,'Mapeamento'!$F$7:$F$106,0)),"")&lt;&gt;"Pronto")),"Cliente",""),IF(AND('Painel'!$B$18="Sim",K20&lt;&gt;"",OR(Q20="",IFERROR(INDEX('Mapeamento'!$G$7:$G$106,MATCH("Fornecedor|"&amp;K20,'Mapeamento'!$F$7:$F$106,0)),"")&lt;&gt;"Pronto")),"Fornecedor",""),IF(AND('Painel'!$B$18="Sim",L20&lt;&gt;"",M20&lt;&gt;"",OR(R20="",IFERROR(INDEX('Mapeamento'!$G$7:$G$106,MATCH("Documento|"&amp;L20&amp;"|"&amp;M20,'Mapeamento'!$F$7:$F$106,0)),"")&lt;&gt;"Pronto")),"Documento",""))),"")</f>
        <v/>
      </c>
      <c r="W20" s="20">
        <f>IF(T20="","",IF(COUNTIF($T$7:$T$106,T20)&gt;1,"Chave de linha repetida",""))</f>
        <v/>
      </c>
      <c r="X20" s="20">
        <f>IF(OR(L20="",M20=""),"",IF(COUNTIFS($L$7:$L$106,L20,$M$7:$M$106,M20)&gt;1,"Referência repetida — confirmar",""))</f>
        <v/>
      </c>
      <c r="Y20" s="13">
        <f>IF(S20="","",IF(AND(IFERROR(SUMIFS($G$7:$G$106,$S$7:$S$106,S20)-SUMIFS($H$7:$H$106,$S$7:$S$106,S20),0)&lt;='Painel'!$B$8,IFERROR(SUMIFS($G$7:$G$106,$S$7:$S$106,S20)-SUMIFS($H$7:$H$106,$S$7:$S$106,S20),0)&gt;=-'Painel'!$B$8),"Equilibrado","Desequilibrado"))</f>
        <v/>
      </c>
      <c r="Z20" s="5" t="n"/>
      <c r="AA20" s="17" t="n"/>
      <c r="AB20" s="13">
        <f>IF(COUNTA(B20:H20,J20:N20)=0,"",IF(OR(U20&lt;&gt;"",V20&lt;&gt;"",W20&lt;&gt;"",Y20="Desequilibrado"),"Anomalia","Conforme controlo"))</f>
        <v/>
      </c>
    </row>
    <row r="21">
      <c r="A21" s="18">
        <f>IF(COUNTA(B21:H21,J21:N21)=0,"",ROW()-6)</f>
        <v/>
      </c>
      <c r="B21" s="28" t="n"/>
      <c r="C21" s="5" t="n"/>
      <c r="D21" s="17" t="n"/>
      <c r="E21" s="19" t="n"/>
      <c r="F21" s="5" t="n"/>
      <c r="G21" s="30" t="n"/>
      <c r="H21" s="30" t="n"/>
      <c r="I21" s="31">
        <f>IF(AND(G21="",H21=""),"",IFERROR(G21-H21,""))</f>
        <v/>
      </c>
      <c r="J21" s="5" t="n"/>
      <c r="K21" s="5" t="n"/>
      <c r="L21" s="5" t="n"/>
      <c r="M21" s="17" t="n"/>
      <c r="N21" s="28" t="n"/>
      <c r="O21" s="13">
        <f>IF(F21="","",IFERROR(INDEX('Mapeamento'!$C$7:$C$106,MATCH("Conta|"&amp;F21,'Mapeamento'!$F$7:$F$106,0)),""))</f>
        <v/>
      </c>
      <c r="P21" s="13">
        <f>IF(J21="","",IFERROR(INDEX('Mapeamento'!$C$7:$C$106,MATCH("Cliente|"&amp;J21,'Mapeamento'!$F$7:$F$106,0)),""))</f>
        <v/>
      </c>
      <c r="Q21" s="13">
        <f>IF(K21="","",IFERROR(INDEX('Mapeamento'!$C$7:$C$106,MATCH("Fornecedor|"&amp;K21,'Mapeamento'!$F$7:$F$106,0)),""))</f>
        <v/>
      </c>
      <c r="R21" s="13">
        <f>IF(OR(L21="",M21=""),"",IFERROR(INDEX('Mapeamento'!$C$7:$C$106,MATCH("Documento|"&amp;L21&amp;"|"&amp;M21,'Mapeamento'!$F$7:$F$106,0)),""))</f>
        <v/>
      </c>
      <c r="S21" s="13">
        <f>IF(OR(C21="",D21=""),"",C21&amp;"|"&amp;D21)</f>
        <v/>
      </c>
      <c r="T21" s="13">
        <f>IF(OR(S21="",E21=""),"",S21&amp;"|"&amp;TEXT(E21,"0"))</f>
        <v/>
      </c>
      <c r="U21" s="20">
        <f>IFERROR(IF(COUNTA(B21:H21,J21:N21)=0,"",TEXTJOIN(" | ",TRUE,IF(AND('Painel'!$B$12="Sim",B21=""),"Data do movimento",""),IF(AND('Painel'!$B$13="Sim",D21=""),"Referência do lançamento",""),IF(AND('Painel'!$B$14="Sim",E21=""),"N.º de linha",""),IF(AND('Painel'!$B$15="Sim",F21=""),"Conta de origem",""),IF(AND('Painel'!$B$16="Sim",G21=0,H21=0),"Sem débito/crédito",""),IF(AND('Painel'!$B$16="Sim",G21&gt;0,H21&gt;0),"Débito e crédito simultâneos",""),IF(AND('Painel'!$B$17="Sim",OR(AND(L21&lt;&gt;"",M21=""),AND(L21="",M21&lt;&gt;""))),"Documento incompleto",""))),"")</f>
        <v/>
      </c>
      <c r="V21" s="20">
        <f>IFERROR(IF(COUNTA(B21:H21,J21:N21)=0,"",TEXTJOIN(" | ",TRUE,IF(AND('Painel'!$B$18="Sim",F21&lt;&gt;"",OR(O21="",IFERROR(INDEX('Mapeamento'!$G$7:$G$106,MATCH("Conta|"&amp;F21,'Mapeamento'!$F$7:$F$106,0)),"")&lt;&gt;"Pronto")),"Conta",""),IF(AND('Painel'!$B$18="Sim",J21&lt;&gt;"",OR(P21="",IFERROR(INDEX('Mapeamento'!$G$7:$G$106,MATCH("Cliente|"&amp;J21,'Mapeamento'!$F$7:$F$106,0)),"")&lt;&gt;"Pronto")),"Cliente",""),IF(AND('Painel'!$B$18="Sim",K21&lt;&gt;"",OR(Q21="",IFERROR(INDEX('Mapeamento'!$G$7:$G$106,MATCH("Fornecedor|"&amp;K21,'Mapeamento'!$F$7:$F$106,0)),"")&lt;&gt;"Pronto")),"Fornecedor",""),IF(AND('Painel'!$B$18="Sim",L21&lt;&gt;"",M21&lt;&gt;"",OR(R21="",IFERROR(INDEX('Mapeamento'!$G$7:$G$106,MATCH("Documento|"&amp;L21&amp;"|"&amp;M21,'Mapeamento'!$F$7:$F$106,0)),"")&lt;&gt;"Pronto")),"Documento",""))),"")</f>
        <v/>
      </c>
      <c r="W21" s="20">
        <f>IF(T21="","",IF(COUNTIF($T$7:$T$106,T21)&gt;1,"Chave de linha repetida",""))</f>
        <v/>
      </c>
      <c r="X21" s="20">
        <f>IF(OR(L21="",M21=""),"",IF(COUNTIFS($L$7:$L$106,L21,$M$7:$M$106,M21)&gt;1,"Referência repetida — confirmar",""))</f>
        <v/>
      </c>
      <c r="Y21" s="13">
        <f>IF(S21="","",IF(AND(IFERROR(SUMIFS($G$7:$G$106,$S$7:$S$106,S21)-SUMIFS($H$7:$H$106,$S$7:$S$106,S21),0)&lt;='Painel'!$B$8,IFERROR(SUMIFS($G$7:$G$106,$S$7:$S$106,S21)-SUMIFS($H$7:$H$106,$S$7:$S$106,S21),0)&gt;=-'Painel'!$B$8),"Equilibrado","Desequilibrado"))</f>
        <v/>
      </c>
      <c r="Z21" s="5" t="n"/>
      <c r="AA21" s="17" t="n"/>
      <c r="AB21" s="13">
        <f>IF(COUNTA(B21:H21,J21:N21)=0,"",IF(OR(U21&lt;&gt;"",V21&lt;&gt;"",W21&lt;&gt;"",Y21="Desequilibrado"),"Anomalia","Conforme controlo"))</f>
        <v/>
      </c>
    </row>
    <row r="22">
      <c r="A22" s="18">
        <f>IF(COUNTA(B22:H22,J22:N22)=0,"",ROW()-6)</f>
        <v/>
      </c>
      <c r="B22" s="28" t="n"/>
      <c r="C22" s="5" t="n"/>
      <c r="D22" s="17" t="n"/>
      <c r="E22" s="19" t="n"/>
      <c r="F22" s="5" t="n"/>
      <c r="G22" s="30" t="n"/>
      <c r="H22" s="30" t="n"/>
      <c r="I22" s="31">
        <f>IF(AND(G22="",H22=""),"",IFERROR(G22-H22,""))</f>
        <v/>
      </c>
      <c r="J22" s="5" t="n"/>
      <c r="K22" s="5" t="n"/>
      <c r="L22" s="5" t="n"/>
      <c r="M22" s="17" t="n"/>
      <c r="N22" s="28" t="n"/>
      <c r="O22" s="13">
        <f>IF(F22="","",IFERROR(INDEX('Mapeamento'!$C$7:$C$106,MATCH("Conta|"&amp;F22,'Mapeamento'!$F$7:$F$106,0)),""))</f>
        <v/>
      </c>
      <c r="P22" s="13">
        <f>IF(J22="","",IFERROR(INDEX('Mapeamento'!$C$7:$C$106,MATCH("Cliente|"&amp;J22,'Mapeamento'!$F$7:$F$106,0)),""))</f>
        <v/>
      </c>
      <c r="Q22" s="13">
        <f>IF(K22="","",IFERROR(INDEX('Mapeamento'!$C$7:$C$106,MATCH("Fornecedor|"&amp;K22,'Mapeamento'!$F$7:$F$106,0)),""))</f>
        <v/>
      </c>
      <c r="R22" s="13">
        <f>IF(OR(L22="",M22=""),"",IFERROR(INDEX('Mapeamento'!$C$7:$C$106,MATCH("Documento|"&amp;L22&amp;"|"&amp;M22,'Mapeamento'!$F$7:$F$106,0)),""))</f>
        <v/>
      </c>
      <c r="S22" s="13">
        <f>IF(OR(C22="",D22=""),"",C22&amp;"|"&amp;D22)</f>
        <v/>
      </c>
      <c r="T22" s="13">
        <f>IF(OR(S22="",E22=""),"",S22&amp;"|"&amp;TEXT(E22,"0"))</f>
        <v/>
      </c>
      <c r="U22" s="20">
        <f>IFERROR(IF(COUNTA(B22:H22,J22:N22)=0,"",TEXTJOIN(" | ",TRUE,IF(AND('Painel'!$B$12="Sim",B22=""),"Data do movimento",""),IF(AND('Painel'!$B$13="Sim",D22=""),"Referência do lançamento",""),IF(AND('Painel'!$B$14="Sim",E22=""),"N.º de linha",""),IF(AND('Painel'!$B$15="Sim",F22=""),"Conta de origem",""),IF(AND('Painel'!$B$16="Sim",G22=0,H22=0),"Sem débito/crédito",""),IF(AND('Painel'!$B$16="Sim",G22&gt;0,H22&gt;0),"Débito e crédito simultâneos",""),IF(AND('Painel'!$B$17="Sim",OR(AND(L22&lt;&gt;"",M22=""),AND(L22="",M22&lt;&gt;""))),"Documento incompleto",""))),"")</f>
        <v/>
      </c>
      <c r="V22" s="20">
        <f>IFERROR(IF(COUNTA(B22:H22,J22:N22)=0,"",TEXTJOIN(" | ",TRUE,IF(AND('Painel'!$B$18="Sim",F22&lt;&gt;"",OR(O22="",IFERROR(INDEX('Mapeamento'!$G$7:$G$106,MATCH("Conta|"&amp;F22,'Mapeamento'!$F$7:$F$106,0)),"")&lt;&gt;"Pronto")),"Conta",""),IF(AND('Painel'!$B$18="Sim",J22&lt;&gt;"",OR(P22="",IFERROR(INDEX('Mapeamento'!$G$7:$G$106,MATCH("Cliente|"&amp;J22,'Mapeamento'!$F$7:$F$106,0)),"")&lt;&gt;"Pronto")),"Cliente",""),IF(AND('Painel'!$B$18="Sim",K22&lt;&gt;"",OR(Q22="",IFERROR(INDEX('Mapeamento'!$G$7:$G$106,MATCH("Fornecedor|"&amp;K22,'Mapeamento'!$F$7:$F$106,0)),"")&lt;&gt;"Pronto")),"Fornecedor",""),IF(AND('Painel'!$B$18="Sim",L22&lt;&gt;"",M22&lt;&gt;"",OR(R22="",IFERROR(INDEX('Mapeamento'!$G$7:$G$106,MATCH("Documento|"&amp;L22&amp;"|"&amp;M22,'Mapeamento'!$F$7:$F$106,0)),"")&lt;&gt;"Pronto")),"Documento",""))),"")</f>
        <v/>
      </c>
      <c r="W22" s="20">
        <f>IF(T22="","",IF(COUNTIF($T$7:$T$106,T22)&gt;1,"Chave de linha repetida",""))</f>
        <v/>
      </c>
      <c r="X22" s="20">
        <f>IF(OR(L22="",M22=""),"",IF(COUNTIFS($L$7:$L$106,L22,$M$7:$M$106,M22)&gt;1,"Referência repetida — confirmar",""))</f>
        <v/>
      </c>
      <c r="Y22" s="13">
        <f>IF(S22="","",IF(AND(IFERROR(SUMIFS($G$7:$G$106,$S$7:$S$106,S22)-SUMIFS($H$7:$H$106,$S$7:$S$106,S22),0)&lt;='Painel'!$B$8,IFERROR(SUMIFS($G$7:$G$106,$S$7:$S$106,S22)-SUMIFS($H$7:$H$106,$S$7:$S$106,S22),0)&gt;=-'Painel'!$B$8),"Equilibrado","Desequilibrado"))</f>
        <v/>
      </c>
      <c r="Z22" s="5" t="n"/>
      <c r="AA22" s="17" t="n"/>
      <c r="AB22" s="13">
        <f>IF(COUNTA(B22:H22,J22:N22)=0,"",IF(OR(U22&lt;&gt;"",V22&lt;&gt;"",W22&lt;&gt;"",Y22="Desequilibrado"),"Anomalia","Conforme controlo"))</f>
        <v/>
      </c>
    </row>
    <row r="23">
      <c r="A23" s="18">
        <f>IF(COUNTA(B23:H23,J23:N23)=0,"",ROW()-6)</f>
        <v/>
      </c>
      <c r="B23" s="28" t="n"/>
      <c r="C23" s="5" t="n"/>
      <c r="D23" s="17" t="n"/>
      <c r="E23" s="19" t="n"/>
      <c r="F23" s="5" t="n"/>
      <c r="G23" s="30" t="n"/>
      <c r="H23" s="30" t="n"/>
      <c r="I23" s="31">
        <f>IF(AND(G23="",H23=""),"",IFERROR(G23-H23,""))</f>
        <v/>
      </c>
      <c r="J23" s="5" t="n"/>
      <c r="K23" s="5" t="n"/>
      <c r="L23" s="5" t="n"/>
      <c r="M23" s="17" t="n"/>
      <c r="N23" s="28" t="n"/>
      <c r="O23" s="13">
        <f>IF(F23="","",IFERROR(INDEX('Mapeamento'!$C$7:$C$106,MATCH("Conta|"&amp;F23,'Mapeamento'!$F$7:$F$106,0)),""))</f>
        <v/>
      </c>
      <c r="P23" s="13">
        <f>IF(J23="","",IFERROR(INDEX('Mapeamento'!$C$7:$C$106,MATCH("Cliente|"&amp;J23,'Mapeamento'!$F$7:$F$106,0)),""))</f>
        <v/>
      </c>
      <c r="Q23" s="13">
        <f>IF(K23="","",IFERROR(INDEX('Mapeamento'!$C$7:$C$106,MATCH("Fornecedor|"&amp;K23,'Mapeamento'!$F$7:$F$106,0)),""))</f>
        <v/>
      </c>
      <c r="R23" s="13">
        <f>IF(OR(L23="",M23=""),"",IFERROR(INDEX('Mapeamento'!$C$7:$C$106,MATCH("Documento|"&amp;L23&amp;"|"&amp;M23,'Mapeamento'!$F$7:$F$106,0)),""))</f>
        <v/>
      </c>
      <c r="S23" s="13">
        <f>IF(OR(C23="",D23=""),"",C23&amp;"|"&amp;D23)</f>
        <v/>
      </c>
      <c r="T23" s="13">
        <f>IF(OR(S23="",E23=""),"",S23&amp;"|"&amp;TEXT(E23,"0"))</f>
        <v/>
      </c>
      <c r="U23" s="20">
        <f>IFERROR(IF(COUNTA(B23:H23,J23:N23)=0,"",TEXTJOIN(" | ",TRUE,IF(AND('Painel'!$B$12="Sim",B23=""),"Data do movimento",""),IF(AND('Painel'!$B$13="Sim",D23=""),"Referência do lançamento",""),IF(AND('Painel'!$B$14="Sim",E23=""),"N.º de linha",""),IF(AND('Painel'!$B$15="Sim",F23=""),"Conta de origem",""),IF(AND('Painel'!$B$16="Sim",G23=0,H23=0),"Sem débito/crédito",""),IF(AND('Painel'!$B$16="Sim",G23&gt;0,H23&gt;0),"Débito e crédito simultâneos",""),IF(AND('Painel'!$B$17="Sim",OR(AND(L23&lt;&gt;"",M23=""),AND(L23="",M23&lt;&gt;""))),"Documento incompleto",""))),"")</f>
        <v/>
      </c>
      <c r="V23" s="20">
        <f>IFERROR(IF(COUNTA(B23:H23,J23:N23)=0,"",TEXTJOIN(" | ",TRUE,IF(AND('Painel'!$B$18="Sim",F23&lt;&gt;"",OR(O23="",IFERROR(INDEX('Mapeamento'!$G$7:$G$106,MATCH("Conta|"&amp;F23,'Mapeamento'!$F$7:$F$106,0)),"")&lt;&gt;"Pronto")),"Conta",""),IF(AND('Painel'!$B$18="Sim",J23&lt;&gt;"",OR(P23="",IFERROR(INDEX('Mapeamento'!$G$7:$G$106,MATCH("Cliente|"&amp;J23,'Mapeamento'!$F$7:$F$106,0)),"")&lt;&gt;"Pronto")),"Cliente",""),IF(AND('Painel'!$B$18="Sim",K23&lt;&gt;"",OR(Q23="",IFERROR(INDEX('Mapeamento'!$G$7:$G$106,MATCH("Fornecedor|"&amp;K23,'Mapeamento'!$F$7:$F$106,0)),"")&lt;&gt;"Pronto")),"Fornecedor",""),IF(AND('Painel'!$B$18="Sim",L23&lt;&gt;"",M23&lt;&gt;"",OR(R23="",IFERROR(INDEX('Mapeamento'!$G$7:$G$106,MATCH("Documento|"&amp;L23&amp;"|"&amp;M23,'Mapeamento'!$F$7:$F$106,0)),"")&lt;&gt;"Pronto")),"Documento",""))),"")</f>
        <v/>
      </c>
      <c r="W23" s="20">
        <f>IF(T23="","",IF(COUNTIF($T$7:$T$106,T23)&gt;1,"Chave de linha repetida",""))</f>
        <v/>
      </c>
      <c r="X23" s="20">
        <f>IF(OR(L23="",M23=""),"",IF(COUNTIFS($L$7:$L$106,L23,$M$7:$M$106,M23)&gt;1,"Referência repetida — confirmar",""))</f>
        <v/>
      </c>
      <c r="Y23" s="13">
        <f>IF(S23="","",IF(AND(IFERROR(SUMIFS($G$7:$G$106,$S$7:$S$106,S23)-SUMIFS($H$7:$H$106,$S$7:$S$106,S23),0)&lt;='Painel'!$B$8,IFERROR(SUMIFS($G$7:$G$106,$S$7:$S$106,S23)-SUMIFS($H$7:$H$106,$S$7:$S$106,S23),0)&gt;=-'Painel'!$B$8),"Equilibrado","Desequilibrado"))</f>
        <v/>
      </c>
      <c r="Z23" s="5" t="n"/>
      <c r="AA23" s="17" t="n"/>
      <c r="AB23" s="13">
        <f>IF(COUNTA(B23:H23,J23:N23)=0,"",IF(OR(U23&lt;&gt;"",V23&lt;&gt;"",W23&lt;&gt;"",Y23="Desequilibrado"),"Anomalia","Conforme controlo"))</f>
        <v/>
      </c>
    </row>
    <row r="24">
      <c r="A24" s="18">
        <f>IF(COUNTA(B24:H24,J24:N24)=0,"",ROW()-6)</f>
        <v/>
      </c>
      <c r="B24" s="28" t="n"/>
      <c r="C24" s="5" t="n"/>
      <c r="D24" s="17" t="n"/>
      <c r="E24" s="19" t="n"/>
      <c r="F24" s="5" t="n"/>
      <c r="G24" s="30" t="n"/>
      <c r="H24" s="30" t="n"/>
      <c r="I24" s="31">
        <f>IF(AND(G24="",H24=""),"",IFERROR(G24-H24,""))</f>
        <v/>
      </c>
      <c r="J24" s="5" t="n"/>
      <c r="K24" s="5" t="n"/>
      <c r="L24" s="5" t="n"/>
      <c r="M24" s="17" t="n"/>
      <c r="N24" s="28" t="n"/>
      <c r="O24" s="13">
        <f>IF(F24="","",IFERROR(INDEX('Mapeamento'!$C$7:$C$106,MATCH("Conta|"&amp;F24,'Mapeamento'!$F$7:$F$106,0)),""))</f>
        <v/>
      </c>
      <c r="P24" s="13">
        <f>IF(J24="","",IFERROR(INDEX('Mapeamento'!$C$7:$C$106,MATCH("Cliente|"&amp;J24,'Mapeamento'!$F$7:$F$106,0)),""))</f>
        <v/>
      </c>
      <c r="Q24" s="13">
        <f>IF(K24="","",IFERROR(INDEX('Mapeamento'!$C$7:$C$106,MATCH("Fornecedor|"&amp;K24,'Mapeamento'!$F$7:$F$106,0)),""))</f>
        <v/>
      </c>
      <c r="R24" s="13">
        <f>IF(OR(L24="",M24=""),"",IFERROR(INDEX('Mapeamento'!$C$7:$C$106,MATCH("Documento|"&amp;L24&amp;"|"&amp;M24,'Mapeamento'!$F$7:$F$106,0)),""))</f>
        <v/>
      </c>
      <c r="S24" s="13">
        <f>IF(OR(C24="",D24=""),"",C24&amp;"|"&amp;D24)</f>
        <v/>
      </c>
      <c r="T24" s="13">
        <f>IF(OR(S24="",E24=""),"",S24&amp;"|"&amp;TEXT(E24,"0"))</f>
        <v/>
      </c>
      <c r="U24" s="20">
        <f>IFERROR(IF(COUNTA(B24:H24,J24:N24)=0,"",TEXTJOIN(" | ",TRUE,IF(AND('Painel'!$B$12="Sim",B24=""),"Data do movimento",""),IF(AND('Painel'!$B$13="Sim",D24=""),"Referência do lançamento",""),IF(AND('Painel'!$B$14="Sim",E24=""),"N.º de linha",""),IF(AND('Painel'!$B$15="Sim",F24=""),"Conta de origem",""),IF(AND('Painel'!$B$16="Sim",G24=0,H24=0),"Sem débito/crédito",""),IF(AND('Painel'!$B$16="Sim",G24&gt;0,H24&gt;0),"Débito e crédito simultâneos",""),IF(AND('Painel'!$B$17="Sim",OR(AND(L24&lt;&gt;"",M24=""),AND(L24="",M24&lt;&gt;""))),"Documento incompleto",""))),"")</f>
        <v/>
      </c>
      <c r="V24" s="20">
        <f>IFERROR(IF(COUNTA(B24:H24,J24:N24)=0,"",TEXTJOIN(" | ",TRUE,IF(AND('Painel'!$B$18="Sim",F24&lt;&gt;"",OR(O24="",IFERROR(INDEX('Mapeamento'!$G$7:$G$106,MATCH("Conta|"&amp;F24,'Mapeamento'!$F$7:$F$106,0)),"")&lt;&gt;"Pronto")),"Conta",""),IF(AND('Painel'!$B$18="Sim",J24&lt;&gt;"",OR(P24="",IFERROR(INDEX('Mapeamento'!$G$7:$G$106,MATCH("Cliente|"&amp;J24,'Mapeamento'!$F$7:$F$106,0)),"")&lt;&gt;"Pronto")),"Cliente",""),IF(AND('Painel'!$B$18="Sim",K24&lt;&gt;"",OR(Q24="",IFERROR(INDEX('Mapeamento'!$G$7:$G$106,MATCH("Fornecedor|"&amp;K24,'Mapeamento'!$F$7:$F$106,0)),"")&lt;&gt;"Pronto")),"Fornecedor",""),IF(AND('Painel'!$B$18="Sim",L24&lt;&gt;"",M24&lt;&gt;"",OR(R24="",IFERROR(INDEX('Mapeamento'!$G$7:$G$106,MATCH("Documento|"&amp;L24&amp;"|"&amp;M24,'Mapeamento'!$F$7:$F$106,0)),"")&lt;&gt;"Pronto")),"Documento",""))),"")</f>
        <v/>
      </c>
      <c r="W24" s="20">
        <f>IF(T24="","",IF(COUNTIF($T$7:$T$106,T24)&gt;1,"Chave de linha repetida",""))</f>
        <v/>
      </c>
      <c r="X24" s="20">
        <f>IF(OR(L24="",M24=""),"",IF(COUNTIFS($L$7:$L$106,L24,$M$7:$M$106,M24)&gt;1,"Referência repetida — confirmar",""))</f>
        <v/>
      </c>
      <c r="Y24" s="13">
        <f>IF(S24="","",IF(AND(IFERROR(SUMIFS($G$7:$G$106,$S$7:$S$106,S24)-SUMIFS($H$7:$H$106,$S$7:$S$106,S24),0)&lt;='Painel'!$B$8,IFERROR(SUMIFS($G$7:$G$106,$S$7:$S$106,S24)-SUMIFS($H$7:$H$106,$S$7:$S$106,S24),0)&gt;=-'Painel'!$B$8),"Equilibrado","Desequilibrado"))</f>
        <v/>
      </c>
      <c r="Z24" s="5" t="n"/>
      <c r="AA24" s="17" t="n"/>
      <c r="AB24" s="13">
        <f>IF(COUNTA(B24:H24,J24:N24)=0,"",IF(OR(U24&lt;&gt;"",V24&lt;&gt;"",W24&lt;&gt;"",Y24="Desequilibrado"),"Anomalia","Conforme controlo"))</f>
        <v/>
      </c>
    </row>
    <row r="25">
      <c r="A25" s="18">
        <f>IF(COUNTA(B25:H25,J25:N25)=0,"",ROW()-6)</f>
        <v/>
      </c>
      <c r="B25" s="28" t="n"/>
      <c r="C25" s="5" t="n"/>
      <c r="D25" s="17" t="n"/>
      <c r="E25" s="19" t="n"/>
      <c r="F25" s="5" t="n"/>
      <c r="G25" s="30" t="n"/>
      <c r="H25" s="30" t="n"/>
      <c r="I25" s="31">
        <f>IF(AND(G25="",H25=""),"",IFERROR(G25-H25,""))</f>
        <v/>
      </c>
      <c r="J25" s="5" t="n"/>
      <c r="K25" s="5" t="n"/>
      <c r="L25" s="5" t="n"/>
      <c r="M25" s="17" t="n"/>
      <c r="N25" s="28" t="n"/>
      <c r="O25" s="13">
        <f>IF(F25="","",IFERROR(INDEX('Mapeamento'!$C$7:$C$106,MATCH("Conta|"&amp;F25,'Mapeamento'!$F$7:$F$106,0)),""))</f>
        <v/>
      </c>
      <c r="P25" s="13">
        <f>IF(J25="","",IFERROR(INDEX('Mapeamento'!$C$7:$C$106,MATCH("Cliente|"&amp;J25,'Mapeamento'!$F$7:$F$106,0)),""))</f>
        <v/>
      </c>
      <c r="Q25" s="13">
        <f>IF(K25="","",IFERROR(INDEX('Mapeamento'!$C$7:$C$106,MATCH("Fornecedor|"&amp;K25,'Mapeamento'!$F$7:$F$106,0)),""))</f>
        <v/>
      </c>
      <c r="R25" s="13">
        <f>IF(OR(L25="",M25=""),"",IFERROR(INDEX('Mapeamento'!$C$7:$C$106,MATCH("Documento|"&amp;L25&amp;"|"&amp;M25,'Mapeamento'!$F$7:$F$106,0)),""))</f>
        <v/>
      </c>
      <c r="S25" s="13">
        <f>IF(OR(C25="",D25=""),"",C25&amp;"|"&amp;D25)</f>
        <v/>
      </c>
      <c r="T25" s="13">
        <f>IF(OR(S25="",E25=""),"",S25&amp;"|"&amp;TEXT(E25,"0"))</f>
        <v/>
      </c>
      <c r="U25" s="20">
        <f>IFERROR(IF(COUNTA(B25:H25,J25:N25)=0,"",TEXTJOIN(" | ",TRUE,IF(AND('Painel'!$B$12="Sim",B25=""),"Data do movimento",""),IF(AND('Painel'!$B$13="Sim",D25=""),"Referência do lançamento",""),IF(AND('Painel'!$B$14="Sim",E25=""),"N.º de linha",""),IF(AND('Painel'!$B$15="Sim",F25=""),"Conta de origem",""),IF(AND('Painel'!$B$16="Sim",G25=0,H25=0),"Sem débito/crédito",""),IF(AND('Painel'!$B$16="Sim",G25&gt;0,H25&gt;0),"Débito e crédito simultâneos",""),IF(AND('Painel'!$B$17="Sim",OR(AND(L25&lt;&gt;"",M25=""),AND(L25="",M25&lt;&gt;""))),"Documento incompleto",""))),"")</f>
        <v/>
      </c>
      <c r="V25" s="20">
        <f>IFERROR(IF(COUNTA(B25:H25,J25:N25)=0,"",TEXTJOIN(" | ",TRUE,IF(AND('Painel'!$B$18="Sim",F25&lt;&gt;"",OR(O25="",IFERROR(INDEX('Mapeamento'!$G$7:$G$106,MATCH("Conta|"&amp;F25,'Mapeamento'!$F$7:$F$106,0)),"")&lt;&gt;"Pronto")),"Conta",""),IF(AND('Painel'!$B$18="Sim",J25&lt;&gt;"",OR(P25="",IFERROR(INDEX('Mapeamento'!$G$7:$G$106,MATCH("Cliente|"&amp;J25,'Mapeamento'!$F$7:$F$106,0)),"")&lt;&gt;"Pronto")),"Cliente",""),IF(AND('Painel'!$B$18="Sim",K25&lt;&gt;"",OR(Q25="",IFERROR(INDEX('Mapeamento'!$G$7:$G$106,MATCH("Fornecedor|"&amp;K25,'Mapeamento'!$F$7:$F$106,0)),"")&lt;&gt;"Pronto")),"Fornecedor",""),IF(AND('Painel'!$B$18="Sim",L25&lt;&gt;"",M25&lt;&gt;"",OR(R25="",IFERROR(INDEX('Mapeamento'!$G$7:$G$106,MATCH("Documento|"&amp;L25&amp;"|"&amp;M25,'Mapeamento'!$F$7:$F$106,0)),"")&lt;&gt;"Pronto")),"Documento",""))),"")</f>
        <v/>
      </c>
      <c r="W25" s="20">
        <f>IF(T25="","",IF(COUNTIF($T$7:$T$106,T25)&gt;1,"Chave de linha repetida",""))</f>
        <v/>
      </c>
      <c r="X25" s="20">
        <f>IF(OR(L25="",M25=""),"",IF(COUNTIFS($L$7:$L$106,L25,$M$7:$M$106,M25)&gt;1,"Referência repetida — confirmar",""))</f>
        <v/>
      </c>
      <c r="Y25" s="13">
        <f>IF(S25="","",IF(AND(IFERROR(SUMIFS($G$7:$G$106,$S$7:$S$106,S25)-SUMIFS($H$7:$H$106,$S$7:$S$106,S25),0)&lt;='Painel'!$B$8,IFERROR(SUMIFS($G$7:$G$106,$S$7:$S$106,S25)-SUMIFS($H$7:$H$106,$S$7:$S$106,S25),0)&gt;=-'Painel'!$B$8),"Equilibrado","Desequilibrado"))</f>
        <v/>
      </c>
      <c r="Z25" s="5" t="n"/>
      <c r="AA25" s="17" t="n"/>
      <c r="AB25" s="13">
        <f>IF(COUNTA(B25:H25,J25:N25)=0,"",IF(OR(U25&lt;&gt;"",V25&lt;&gt;"",W25&lt;&gt;"",Y25="Desequilibrado"),"Anomalia","Conforme controlo"))</f>
        <v/>
      </c>
    </row>
    <row r="26">
      <c r="A26" s="18">
        <f>IF(COUNTA(B26:H26,J26:N26)=0,"",ROW()-6)</f>
        <v/>
      </c>
      <c r="B26" s="28" t="n"/>
      <c r="C26" s="5" t="n"/>
      <c r="D26" s="17" t="n"/>
      <c r="E26" s="19" t="n"/>
      <c r="F26" s="5" t="n"/>
      <c r="G26" s="30" t="n"/>
      <c r="H26" s="30" t="n"/>
      <c r="I26" s="31">
        <f>IF(AND(G26="",H26=""),"",IFERROR(G26-H26,""))</f>
        <v/>
      </c>
      <c r="J26" s="5" t="n"/>
      <c r="K26" s="5" t="n"/>
      <c r="L26" s="5" t="n"/>
      <c r="M26" s="17" t="n"/>
      <c r="N26" s="28" t="n"/>
      <c r="O26" s="13">
        <f>IF(F26="","",IFERROR(INDEX('Mapeamento'!$C$7:$C$106,MATCH("Conta|"&amp;F26,'Mapeamento'!$F$7:$F$106,0)),""))</f>
        <v/>
      </c>
      <c r="P26" s="13">
        <f>IF(J26="","",IFERROR(INDEX('Mapeamento'!$C$7:$C$106,MATCH("Cliente|"&amp;J26,'Mapeamento'!$F$7:$F$106,0)),""))</f>
        <v/>
      </c>
      <c r="Q26" s="13">
        <f>IF(K26="","",IFERROR(INDEX('Mapeamento'!$C$7:$C$106,MATCH("Fornecedor|"&amp;K26,'Mapeamento'!$F$7:$F$106,0)),""))</f>
        <v/>
      </c>
      <c r="R26" s="13">
        <f>IF(OR(L26="",M26=""),"",IFERROR(INDEX('Mapeamento'!$C$7:$C$106,MATCH("Documento|"&amp;L26&amp;"|"&amp;M26,'Mapeamento'!$F$7:$F$106,0)),""))</f>
        <v/>
      </c>
      <c r="S26" s="13">
        <f>IF(OR(C26="",D26=""),"",C26&amp;"|"&amp;D26)</f>
        <v/>
      </c>
      <c r="T26" s="13">
        <f>IF(OR(S26="",E26=""),"",S26&amp;"|"&amp;TEXT(E26,"0"))</f>
        <v/>
      </c>
      <c r="U26" s="20">
        <f>IFERROR(IF(COUNTA(B26:H26,J26:N26)=0,"",TEXTJOIN(" | ",TRUE,IF(AND('Painel'!$B$12="Sim",B26=""),"Data do movimento",""),IF(AND('Painel'!$B$13="Sim",D26=""),"Referência do lançamento",""),IF(AND('Painel'!$B$14="Sim",E26=""),"N.º de linha",""),IF(AND('Painel'!$B$15="Sim",F26=""),"Conta de origem",""),IF(AND('Painel'!$B$16="Sim",G26=0,H26=0),"Sem débito/crédito",""),IF(AND('Painel'!$B$16="Sim",G26&gt;0,H26&gt;0),"Débito e crédito simultâneos",""),IF(AND('Painel'!$B$17="Sim",OR(AND(L26&lt;&gt;"",M26=""),AND(L26="",M26&lt;&gt;""))),"Documento incompleto",""))),"")</f>
        <v/>
      </c>
      <c r="V26" s="20">
        <f>IFERROR(IF(COUNTA(B26:H26,J26:N26)=0,"",TEXTJOIN(" | ",TRUE,IF(AND('Painel'!$B$18="Sim",F26&lt;&gt;"",OR(O26="",IFERROR(INDEX('Mapeamento'!$G$7:$G$106,MATCH("Conta|"&amp;F26,'Mapeamento'!$F$7:$F$106,0)),"")&lt;&gt;"Pronto")),"Conta",""),IF(AND('Painel'!$B$18="Sim",J26&lt;&gt;"",OR(P26="",IFERROR(INDEX('Mapeamento'!$G$7:$G$106,MATCH("Cliente|"&amp;J26,'Mapeamento'!$F$7:$F$106,0)),"")&lt;&gt;"Pronto")),"Cliente",""),IF(AND('Painel'!$B$18="Sim",K26&lt;&gt;"",OR(Q26="",IFERROR(INDEX('Mapeamento'!$G$7:$G$106,MATCH("Fornecedor|"&amp;K26,'Mapeamento'!$F$7:$F$106,0)),"")&lt;&gt;"Pronto")),"Fornecedor",""),IF(AND('Painel'!$B$18="Sim",L26&lt;&gt;"",M26&lt;&gt;"",OR(R26="",IFERROR(INDEX('Mapeamento'!$G$7:$G$106,MATCH("Documento|"&amp;L26&amp;"|"&amp;M26,'Mapeamento'!$F$7:$F$106,0)),"")&lt;&gt;"Pronto")),"Documento",""))),"")</f>
        <v/>
      </c>
      <c r="W26" s="20">
        <f>IF(T26="","",IF(COUNTIF($T$7:$T$106,T26)&gt;1,"Chave de linha repetida",""))</f>
        <v/>
      </c>
      <c r="X26" s="20">
        <f>IF(OR(L26="",M26=""),"",IF(COUNTIFS($L$7:$L$106,L26,$M$7:$M$106,M26)&gt;1,"Referência repetida — confirmar",""))</f>
        <v/>
      </c>
      <c r="Y26" s="13">
        <f>IF(S26="","",IF(AND(IFERROR(SUMIFS($G$7:$G$106,$S$7:$S$106,S26)-SUMIFS($H$7:$H$106,$S$7:$S$106,S26),0)&lt;='Painel'!$B$8,IFERROR(SUMIFS($G$7:$G$106,$S$7:$S$106,S26)-SUMIFS($H$7:$H$106,$S$7:$S$106,S26),0)&gt;=-'Painel'!$B$8),"Equilibrado","Desequilibrado"))</f>
        <v/>
      </c>
      <c r="Z26" s="5" t="n"/>
      <c r="AA26" s="17" t="n"/>
      <c r="AB26" s="13">
        <f>IF(COUNTA(B26:H26,J26:N26)=0,"",IF(OR(U26&lt;&gt;"",V26&lt;&gt;"",W26&lt;&gt;"",Y26="Desequilibrado"),"Anomalia","Conforme controlo"))</f>
        <v/>
      </c>
    </row>
    <row r="27">
      <c r="A27" s="18">
        <f>IF(COUNTA(B27:H27,J27:N27)=0,"",ROW()-6)</f>
        <v/>
      </c>
      <c r="B27" s="28" t="n"/>
      <c r="C27" s="5" t="n"/>
      <c r="D27" s="17" t="n"/>
      <c r="E27" s="19" t="n"/>
      <c r="F27" s="5" t="n"/>
      <c r="G27" s="30" t="n"/>
      <c r="H27" s="30" t="n"/>
      <c r="I27" s="31">
        <f>IF(AND(G27="",H27=""),"",IFERROR(G27-H27,""))</f>
        <v/>
      </c>
      <c r="J27" s="5" t="n"/>
      <c r="K27" s="5" t="n"/>
      <c r="L27" s="5" t="n"/>
      <c r="M27" s="17" t="n"/>
      <c r="N27" s="28" t="n"/>
      <c r="O27" s="13">
        <f>IF(F27="","",IFERROR(INDEX('Mapeamento'!$C$7:$C$106,MATCH("Conta|"&amp;F27,'Mapeamento'!$F$7:$F$106,0)),""))</f>
        <v/>
      </c>
      <c r="P27" s="13">
        <f>IF(J27="","",IFERROR(INDEX('Mapeamento'!$C$7:$C$106,MATCH("Cliente|"&amp;J27,'Mapeamento'!$F$7:$F$106,0)),""))</f>
        <v/>
      </c>
      <c r="Q27" s="13">
        <f>IF(K27="","",IFERROR(INDEX('Mapeamento'!$C$7:$C$106,MATCH("Fornecedor|"&amp;K27,'Mapeamento'!$F$7:$F$106,0)),""))</f>
        <v/>
      </c>
      <c r="R27" s="13">
        <f>IF(OR(L27="",M27=""),"",IFERROR(INDEX('Mapeamento'!$C$7:$C$106,MATCH("Documento|"&amp;L27&amp;"|"&amp;M27,'Mapeamento'!$F$7:$F$106,0)),""))</f>
        <v/>
      </c>
      <c r="S27" s="13">
        <f>IF(OR(C27="",D27=""),"",C27&amp;"|"&amp;D27)</f>
        <v/>
      </c>
      <c r="T27" s="13">
        <f>IF(OR(S27="",E27=""),"",S27&amp;"|"&amp;TEXT(E27,"0"))</f>
        <v/>
      </c>
      <c r="U27" s="20">
        <f>IFERROR(IF(COUNTA(B27:H27,J27:N27)=0,"",TEXTJOIN(" | ",TRUE,IF(AND('Painel'!$B$12="Sim",B27=""),"Data do movimento",""),IF(AND('Painel'!$B$13="Sim",D27=""),"Referência do lançamento",""),IF(AND('Painel'!$B$14="Sim",E27=""),"N.º de linha",""),IF(AND('Painel'!$B$15="Sim",F27=""),"Conta de origem",""),IF(AND('Painel'!$B$16="Sim",G27=0,H27=0),"Sem débito/crédito",""),IF(AND('Painel'!$B$16="Sim",G27&gt;0,H27&gt;0),"Débito e crédito simultâneos",""),IF(AND('Painel'!$B$17="Sim",OR(AND(L27&lt;&gt;"",M27=""),AND(L27="",M27&lt;&gt;""))),"Documento incompleto",""))),"")</f>
        <v/>
      </c>
      <c r="V27" s="20">
        <f>IFERROR(IF(COUNTA(B27:H27,J27:N27)=0,"",TEXTJOIN(" | ",TRUE,IF(AND('Painel'!$B$18="Sim",F27&lt;&gt;"",OR(O27="",IFERROR(INDEX('Mapeamento'!$G$7:$G$106,MATCH("Conta|"&amp;F27,'Mapeamento'!$F$7:$F$106,0)),"")&lt;&gt;"Pronto")),"Conta",""),IF(AND('Painel'!$B$18="Sim",J27&lt;&gt;"",OR(P27="",IFERROR(INDEX('Mapeamento'!$G$7:$G$106,MATCH("Cliente|"&amp;J27,'Mapeamento'!$F$7:$F$106,0)),"")&lt;&gt;"Pronto")),"Cliente",""),IF(AND('Painel'!$B$18="Sim",K27&lt;&gt;"",OR(Q27="",IFERROR(INDEX('Mapeamento'!$G$7:$G$106,MATCH("Fornecedor|"&amp;K27,'Mapeamento'!$F$7:$F$106,0)),"")&lt;&gt;"Pronto")),"Fornecedor",""),IF(AND('Painel'!$B$18="Sim",L27&lt;&gt;"",M27&lt;&gt;"",OR(R27="",IFERROR(INDEX('Mapeamento'!$G$7:$G$106,MATCH("Documento|"&amp;L27&amp;"|"&amp;M27,'Mapeamento'!$F$7:$F$106,0)),"")&lt;&gt;"Pronto")),"Documento",""))),"")</f>
        <v/>
      </c>
      <c r="W27" s="20">
        <f>IF(T27="","",IF(COUNTIF($T$7:$T$106,T27)&gt;1,"Chave de linha repetida",""))</f>
        <v/>
      </c>
      <c r="X27" s="20">
        <f>IF(OR(L27="",M27=""),"",IF(COUNTIFS($L$7:$L$106,L27,$M$7:$M$106,M27)&gt;1,"Referência repetida — confirmar",""))</f>
        <v/>
      </c>
      <c r="Y27" s="13">
        <f>IF(S27="","",IF(AND(IFERROR(SUMIFS($G$7:$G$106,$S$7:$S$106,S27)-SUMIFS($H$7:$H$106,$S$7:$S$106,S27),0)&lt;='Painel'!$B$8,IFERROR(SUMIFS($G$7:$G$106,$S$7:$S$106,S27)-SUMIFS($H$7:$H$106,$S$7:$S$106,S27),0)&gt;=-'Painel'!$B$8),"Equilibrado","Desequilibrado"))</f>
        <v/>
      </c>
      <c r="Z27" s="5" t="n"/>
      <c r="AA27" s="17" t="n"/>
      <c r="AB27" s="13">
        <f>IF(COUNTA(B27:H27,J27:N27)=0,"",IF(OR(U27&lt;&gt;"",V27&lt;&gt;"",W27&lt;&gt;"",Y27="Desequilibrado"),"Anomalia","Conforme controlo"))</f>
        <v/>
      </c>
    </row>
    <row r="28">
      <c r="A28" s="18">
        <f>IF(COUNTA(B28:H28,J28:N28)=0,"",ROW()-6)</f>
        <v/>
      </c>
      <c r="B28" s="28" t="n"/>
      <c r="C28" s="5" t="n"/>
      <c r="D28" s="17" t="n"/>
      <c r="E28" s="19" t="n"/>
      <c r="F28" s="5" t="n"/>
      <c r="G28" s="30" t="n"/>
      <c r="H28" s="30" t="n"/>
      <c r="I28" s="31">
        <f>IF(AND(G28="",H28=""),"",IFERROR(G28-H28,""))</f>
        <v/>
      </c>
      <c r="J28" s="5" t="n"/>
      <c r="K28" s="5" t="n"/>
      <c r="L28" s="5" t="n"/>
      <c r="M28" s="17" t="n"/>
      <c r="N28" s="28" t="n"/>
      <c r="O28" s="13">
        <f>IF(F28="","",IFERROR(INDEX('Mapeamento'!$C$7:$C$106,MATCH("Conta|"&amp;F28,'Mapeamento'!$F$7:$F$106,0)),""))</f>
        <v/>
      </c>
      <c r="P28" s="13">
        <f>IF(J28="","",IFERROR(INDEX('Mapeamento'!$C$7:$C$106,MATCH("Cliente|"&amp;J28,'Mapeamento'!$F$7:$F$106,0)),""))</f>
        <v/>
      </c>
      <c r="Q28" s="13">
        <f>IF(K28="","",IFERROR(INDEX('Mapeamento'!$C$7:$C$106,MATCH("Fornecedor|"&amp;K28,'Mapeamento'!$F$7:$F$106,0)),""))</f>
        <v/>
      </c>
      <c r="R28" s="13">
        <f>IF(OR(L28="",M28=""),"",IFERROR(INDEX('Mapeamento'!$C$7:$C$106,MATCH("Documento|"&amp;L28&amp;"|"&amp;M28,'Mapeamento'!$F$7:$F$106,0)),""))</f>
        <v/>
      </c>
      <c r="S28" s="13">
        <f>IF(OR(C28="",D28=""),"",C28&amp;"|"&amp;D28)</f>
        <v/>
      </c>
      <c r="T28" s="13">
        <f>IF(OR(S28="",E28=""),"",S28&amp;"|"&amp;TEXT(E28,"0"))</f>
        <v/>
      </c>
      <c r="U28" s="20">
        <f>IFERROR(IF(COUNTA(B28:H28,J28:N28)=0,"",TEXTJOIN(" | ",TRUE,IF(AND('Painel'!$B$12="Sim",B28=""),"Data do movimento",""),IF(AND('Painel'!$B$13="Sim",D28=""),"Referência do lançamento",""),IF(AND('Painel'!$B$14="Sim",E28=""),"N.º de linha",""),IF(AND('Painel'!$B$15="Sim",F28=""),"Conta de origem",""),IF(AND('Painel'!$B$16="Sim",G28=0,H28=0),"Sem débito/crédito",""),IF(AND('Painel'!$B$16="Sim",G28&gt;0,H28&gt;0),"Débito e crédito simultâneos",""),IF(AND('Painel'!$B$17="Sim",OR(AND(L28&lt;&gt;"",M28=""),AND(L28="",M28&lt;&gt;""))),"Documento incompleto",""))),"")</f>
        <v/>
      </c>
      <c r="V28" s="20">
        <f>IFERROR(IF(COUNTA(B28:H28,J28:N28)=0,"",TEXTJOIN(" | ",TRUE,IF(AND('Painel'!$B$18="Sim",F28&lt;&gt;"",OR(O28="",IFERROR(INDEX('Mapeamento'!$G$7:$G$106,MATCH("Conta|"&amp;F28,'Mapeamento'!$F$7:$F$106,0)),"")&lt;&gt;"Pronto")),"Conta",""),IF(AND('Painel'!$B$18="Sim",J28&lt;&gt;"",OR(P28="",IFERROR(INDEX('Mapeamento'!$G$7:$G$106,MATCH("Cliente|"&amp;J28,'Mapeamento'!$F$7:$F$106,0)),"")&lt;&gt;"Pronto")),"Cliente",""),IF(AND('Painel'!$B$18="Sim",K28&lt;&gt;"",OR(Q28="",IFERROR(INDEX('Mapeamento'!$G$7:$G$106,MATCH("Fornecedor|"&amp;K28,'Mapeamento'!$F$7:$F$106,0)),"")&lt;&gt;"Pronto")),"Fornecedor",""),IF(AND('Painel'!$B$18="Sim",L28&lt;&gt;"",M28&lt;&gt;"",OR(R28="",IFERROR(INDEX('Mapeamento'!$G$7:$G$106,MATCH("Documento|"&amp;L28&amp;"|"&amp;M28,'Mapeamento'!$F$7:$F$106,0)),"")&lt;&gt;"Pronto")),"Documento",""))),"")</f>
        <v/>
      </c>
      <c r="W28" s="20">
        <f>IF(T28="","",IF(COUNTIF($T$7:$T$106,T28)&gt;1,"Chave de linha repetida",""))</f>
        <v/>
      </c>
      <c r="X28" s="20">
        <f>IF(OR(L28="",M28=""),"",IF(COUNTIFS($L$7:$L$106,L28,$M$7:$M$106,M28)&gt;1,"Referência repetida — confirmar",""))</f>
        <v/>
      </c>
      <c r="Y28" s="13">
        <f>IF(S28="","",IF(AND(IFERROR(SUMIFS($G$7:$G$106,$S$7:$S$106,S28)-SUMIFS($H$7:$H$106,$S$7:$S$106,S28),0)&lt;='Painel'!$B$8,IFERROR(SUMIFS($G$7:$G$106,$S$7:$S$106,S28)-SUMIFS($H$7:$H$106,$S$7:$S$106,S28),0)&gt;=-'Painel'!$B$8),"Equilibrado","Desequilibrado"))</f>
        <v/>
      </c>
      <c r="Z28" s="5" t="n"/>
      <c r="AA28" s="17" t="n"/>
      <c r="AB28" s="13">
        <f>IF(COUNTA(B28:H28,J28:N28)=0,"",IF(OR(U28&lt;&gt;"",V28&lt;&gt;"",W28&lt;&gt;"",Y28="Desequilibrado"),"Anomalia","Conforme controlo"))</f>
        <v/>
      </c>
    </row>
    <row r="29">
      <c r="A29" s="18">
        <f>IF(COUNTA(B29:H29,J29:N29)=0,"",ROW()-6)</f>
        <v/>
      </c>
      <c r="B29" s="28" t="n"/>
      <c r="C29" s="5" t="n"/>
      <c r="D29" s="17" t="n"/>
      <c r="E29" s="19" t="n"/>
      <c r="F29" s="5" t="n"/>
      <c r="G29" s="30" t="n"/>
      <c r="H29" s="30" t="n"/>
      <c r="I29" s="31">
        <f>IF(AND(G29="",H29=""),"",IFERROR(G29-H29,""))</f>
        <v/>
      </c>
      <c r="J29" s="5" t="n"/>
      <c r="K29" s="5" t="n"/>
      <c r="L29" s="5" t="n"/>
      <c r="M29" s="17" t="n"/>
      <c r="N29" s="28" t="n"/>
      <c r="O29" s="13">
        <f>IF(F29="","",IFERROR(INDEX('Mapeamento'!$C$7:$C$106,MATCH("Conta|"&amp;F29,'Mapeamento'!$F$7:$F$106,0)),""))</f>
        <v/>
      </c>
      <c r="P29" s="13">
        <f>IF(J29="","",IFERROR(INDEX('Mapeamento'!$C$7:$C$106,MATCH("Cliente|"&amp;J29,'Mapeamento'!$F$7:$F$106,0)),""))</f>
        <v/>
      </c>
      <c r="Q29" s="13">
        <f>IF(K29="","",IFERROR(INDEX('Mapeamento'!$C$7:$C$106,MATCH("Fornecedor|"&amp;K29,'Mapeamento'!$F$7:$F$106,0)),""))</f>
        <v/>
      </c>
      <c r="R29" s="13">
        <f>IF(OR(L29="",M29=""),"",IFERROR(INDEX('Mapeamento'!$C$7:$C$106,MATCH("Documento|"&amp;L29&amp;"|"&amp;M29,'Mapeamento'!$F$7:$F$106,0)),""))</f>
        <v/>
      </c>
      <c r="S29" s="13">
        <f>IF(OR(C29="",D29=""),"",C29&amp;"|"&amp;D29)</f>
        <v/>
      </c>
      <c r="T29" s="13">
        <f>IF(OR(S29="",E29=""),"",S29&amp;"|"&amp;TEXT(E29,"0"))</f>
        <v/>
      </c>
      <c r="U29" s="20">
        <f>IFERROR(IF(COUNTA(B29:H29,J29:N29)=0,"",TEXTJOIN(" | ",TRUE,IF(AND('Painel'!$B$12="Sim",B29=""),"Data do movimento",""),IF(AND('Painel'!$B$13="Sim",D29=""),"Referência do lançamento",""),IF(AND('Painel'!$B$14="Sim",E29=""),"N.º de linha",""),IF(AND('Painel'!$B$15="Sim",F29=""),"Conta de origem",""),IF(AND('Painel'!$B$16="Sim",G29=0,H29=0),"Sem débito/crédito",""),IF(AND('Painel'!$B$16="Sim",G29&gt;0,H29&gt;0),"Débito e crédito simultâneos",""),IF(AND('Painel'!$B$17="Sim",OR(AND(L29&lt;&gt;"",M29=""),AND(L29="",M29&lt;&gt;""))),"Documento incompleto",""))),"")</f>
        <v/>
      </c>
      <c r="V29" s="20">
        <f>IFERROR(IF(COUNTA(B29:H29,J29:N29)=0,"",TEXTJOIN(" | ",TRUE,IF(AND('Painel'!$B$18="Sim",F29&lt;&gt;"",OR(O29="",IFERROR(INDEX('Mapeamento'!$G$7:$G$106,MATCH("Conta|"&amp;F29,'Mapeamento'!$F$7:$F$106,0)),"")&lt;&gt;"Pronto")),"Conta",""),IF(AND('Painel'!$B$18="Sim",J29&lt;&gt;"",OR(P29="",IFERROR(INDEX('Mapeamento'!$G$7:$G$106,MATCH("Cliente|"&amp;J29,'Mapeamento'!$F$7:$F$106,0)),"")&lt;&gt;"Pronto")),"Cliente",""),IF(AND('Painel'!$B$18="Sim",K29&lt;&gt;"",OR(Q29="",IFERROR(INDEX('Mapeamento'!$G$7:$G$106,MATCH("Fornecedor|"&amp;K29,'Mapeamento'!$F$7:$F$106,0)),"")&lt;&gt;"Pronto")),"Fornecedor",""),IF(AND('Painel'!$B$18="Sim",L29&lt;&gt;"",M29&lt;&gt;"",OR(R29="",IFERROR(INDEX('Mapeamento'!$G$7:$G$106,MATCH("Documento|"&amp;L29&amp;"|"&amp;M29,'Mapeamento'!$F$7:$F$106,0)),"")&lt;&gt;"Pronto")),"Documento",""))),"")</f>
        <v/>
      </c>
      <c r="W29" s="20">
        <f>IF(T29="","",IF(COUNTIF($T$7:$T$106,T29)&gt;1,"Chave de linha repetida",""))</f>
        <v/>
      </c>
      <c r="X29" s="20">
        <f>IF(OR(L29="",M29=""),"",IF(COUNTIFS($L$7:$L$106,L29,$M$7:$M$106,M29)&gt;1,"Referência repetida — confirmar",""))</f>
        <v/>
      </c>
      <c r="Y29" s="13">
        <f>IF(S29="","",IF(AND(IFERROR(SUMIFS($G$7:$G$106,$S$7:$S$106,S29)-SUMIFS($H$7:$H$106,$S$7:$S$106,S29),0)&lt;='Painel'!$B$8,IFERROR(SUMIFS($G$7:$G$106,$S$7:$S$106,S29)-SUMIFS($H$7:$H$106,$S$7:$S$106,S29),0)&gt;=-'Painel'!$B$8),"Equilibrado","Desequilibrado"))</f>
        <v/>
      </c>
      <c r="Z29" s="5" t="n"/>
      <c r="AA29" s="17" t="n"/>
      <c r="AB29" s="13">
        <f>IF(COUNTA(B29:H29,J29:N29)=0,"",IF(OR(U29&lt;&gt;"",V29&lt;&gt;"",W29&lt;&gt;"",Y29="Desequilibrado"),"Anomalia","Conforme controlo"))</f>
        <v/>
      </c>
    </row>
    <row r="30">
      <c r="A30" s="18">
        <f>IF(COUNTA(B30:H30,J30:N30)=0,"",ROW()-6)</f>
        <v/>
      </c>
      <c r="B30" s="28" t="n"/>
      <c r="C30" s="5" t="n"/>
      <c r="D30" s="17" t="n"/>
      <c r="E30" s="19" t="n"/>
      <c r="F30" s="5" t="n"/>
      <c r="G30" s="30" t="n"/>
      <c r="H30" s="30" t="n"/>
      <c r="I30" s="31">
        <f>IF(AND(G30="",H30=""),"",IFERROR(G30-H30,""))</f>
        <v/>
      </c>
      <c r="J30" s="5" t="n"/>
      <c r="K30" s="5" t="n"/>
      <c r="L30" s="5" t="n"/>
      <c r="M30" s="17" t="n"/>
      <c r="N30" s="28" t="n"/>
      <c r="O30" s="13">
        <f>IF(F30="","",IFERROR(INDEX('Mapeamento'!$C$7:$C$106,MATCH("Conta|"&amp;F30,'Mapeamento'!$F$7:$F$106,0)),""))</f>
        <v/>
      </c>
      <c r="P30" s="13">
        <f>IF(J30="","",IFERROR(INDEX('Mapeamento'!$C$7:$C$106,MATCH("Cliente|"&amp;J30,'Mapeamento'!$F$7:$F$106,0)),""))</f>
        <v/>
      </c>
      <c r="Q30" s="13">
        <f>IF(K30="","",IFERROR(INDEX('Mapeamento'!$C$7:$C$106,MATCH("Fornecedor|"&amp;K30,'Mapeamento'!$F$7:$F$106,0)),""))</f>
        <v/>
      </c>
      <c r="R30" s="13">
        <f>IF(OR(L30="",M30=""),"",IFERROR(INDEX('Mapeamento'!$C$7:$C$106,MATCH("Documento|"&amp;L30&amp;"|"&amp;M30,'Mapeamento'!$F$7:$F$106,0)),""))</f>
        <v/>
      </c>
      <c r="S30" s="13">
        <f>IF(OR(C30="",D30=""),"",C30&amp;"|"&amp;D30)</f>
        <v/>
      </c>
      <c r="T30" s="13">
        <f>IF(OR(S30="",E30=""),"",S30&amp;"|"&amp;TEXT(E30,"0"))</f>
        <v/>
      </c>
      <c r="U30" s="20">
        <f>IFERROR(IF(COUNTA(B30:H30,J30:N30)=0,"",TEXTJOIN(" | ",TRUE,IF(AND('Painel'!$B$12="Sim",B30=""),"Data do movimento",""),IF(AND('Painel'!$B$13="Sim",D30=""),"Referência do lançamento",""),IF(AND('Painel'!$B$14="Sim",E30=""),"N.º de linha",""),IF(AND('Painel'!$B$15="Sim",F30=""),"Conta de origem",""),IF(AND('Painel'!$B$16="Sim",G30=0,H30=0),"Sem débito/crédito",""),IF(AND('Painel'!$B$16="Sim",G30&gt;0,H30&gt;0),"Débito e crédito simultâneos",""),IF(AND('Painel'!$B$17="Sim",OR(AND(L30&lt;&gt;"",M30=""),AND(L30="",M30&lt;&gt;""))),"Documento incompleto",""))),"")</f>
        <v/>
      </c>
      <c r="V30" s="20">
        <f>IFERROR(IF(COUNTA(B30:H30,J30:N30)=0,"",TEXTJOIN(" | ",TRUE,IF(AND('Painel'!$B$18="Sim",F30&lt;&gt;"",OR(O30="",IFERROR(INDEX('Mapeamento'!$G$7:$G$106,MATCH("Conta|"&amp;F30,'Mapeamento'!$F$7:$F$106,0)),"")&lt;&gt;"Pronto")),"Conta",""),IF(AND('Painel'!$B$18="Sim",J30&lt;&gt;"",OR(P30="",IFERROR(INDEX('Mapeamento'!$G$7:$G$106,MATCH("Cliente|"&amp;J30,'Mapeamento'!$F$7:$F$106,0)),"")&lt;&gt;"Pronto")),"Cliente",""),IF(AND('Painel'!$B$18="Sim",K30&lt;&gt;"",OR(Q30="",IFERROR(INDEX('Mapeamento'!$G$7:$G$106,MATCH("Fornecedor|"&amp;K30,'Mapeamento'!$F$7:$F$106,0)),"")&lt;&gt;"Pronto")),"Fornecedor",""),IF(AND('Painel'!$B$18="Sim",L30&lt;&gt;"",M30&lt;&gt;"",OR(R30="",IFERROR(INDEX('Mapeamento'!$G$7:$G$106,MATCH("Documento|"&amp;L30&amp;"|"&amp;M30,'Mapeamento'!$F$7:$F$106,0)),"")&lt;&gt;"Pronto")),"Documento",""))),"")</f>
        <v/>
      </c>
      <c r="W30" s="20">
        <f>IF(T30="","",IF(COUNTIF($T$7:$T$106,T30)&gt;1,"Chave de linha repetida",""))</f>
        <v/>
      </c>
      <c r="X30" s="20">
        <f>IF(OR(L30="",M30=""),"",IF(COUNTIFS($L$7:$L$106,L30,$M$7:$M$106,M30)&gt;1,"Referência repetida — confirmar",""))</f>
        <v/>
      </c>
      <c r="Y30" s="13">
        <f>IF(S30="","",IF(AND(IFERROR(SUMIFS($G$7:$G$106,$S$7:$S$106,S30)-SUMIFS($H$7:$H$106,$S$7:$S$106,S30),0)&lt;='Painel'!$B$8,IFERROR(SUMIFS($G$7:$G$106,$S$7:$S$106,S30)-SUMIFS($H$7:$H$106,$S$7:$S$106,S30),0)&gt;=-'Painel'!$B$8),"Equilibrado","Desequilibrado"))</f>
        <v/>
      </c>
      <c r="Z30" s="5" t="n"/>
      <c r="AA30" s="17" t="n"/>
      <c r="AB30" s="13">
        <f>IF(COUNTA(B30:H30,J30:N30)=0,"",IF(OR(U30&lt;&gt;"",V30&lt;&gt;"",W30&lt;&gt;"",Y30="Desequilibrado"),"Anomalia","Conforme controlo"))</f>
        <v/>
      </c>
    </row>
    <row r="31">
      <c r="A31" s="18">
        <f>IF(COUNTA(B31:H31,J31:N31)=0,"",ROW()-6)</f>
        <v/>
      </c>
      <c r="B31" s="28" t="n"/>
      <c r="C31" s="5" t="n"/>
      <c r="D31" s="17" t="n"/>
      <c r="E31" s="19" t="n"/>
      <c r="F31" s="5" t="n"/>
      <c r="G31" s="30" t="n"/>
      <c r="H31" s="30" t="n"/>
      <c r="I31" s="31">
        <f>IF(AND(G31="",H31=""),"",IFERROR(G31-H31,""))</f>
        <v/>
      </c>
      <c r="J31" s="5" t="n"/>
      <c r="K31" s="5" t="n"/>
      <c r="L31" s="5" t="n"/>
      <c r="M31" s="17" t="n"/>
      <c r="N31" s="28" t="n"/>
      <c r="O31" s="13">
        <f>IF(F31="","",IFERROR(INDEX('Mapeamento'!$C$7:$C$106,MATCH("Conta|"&amp;F31,'Mapeamento'!$F$7:$F$106,0)),""))</f>
        <v/>
      </c>
      <c r="P31" s="13">
        <f>IF(J31="","",IFERROR(INDEX('Mapeamento'!$C$7:$C$106,MATCH("Cliente|"&amp;J31,'Mapeamento'!$F$7:$F$106,0)),""))</f>
        <v/>
      </c>
      <c r="Q31" s="13">
        <f>IF(K31="","",IFERROR(INDEX('Mapeamento'!$C$7:$C$106,MATCH("Fornecedor|"&amp;K31,'Mapeamento'!$F$7:$F$106,0)),""))</f>
        <v/>
      </c>
      <c r="R31" s="13">
        <f>IF(OR(L31="",M31=""),"",IFERROR(INDEX('Mapeamento'!$C$7:$C$106,MATCH("Documento|"&amp;L31&amp;"|"&amp;M31,'Mapeamento'!$F$7:$F$106,0)),""))</f>
        <v/>
      </c>
      <c r="S31" s="13">
        <f>IF(OR(C31="",D31=""),"",C31&amp;"|"&amp;D31)</f>
        <v/>
      </c>
      <c r="T31" s="13">
        <f>IF(OR(S31="",E31=""),"",S31&amp;"|"&amp;TEXT(E31,"0"))</f>
        <v/>
      </c>
      <c r="U31" s="20">
        <f>IFERROR(IF(COUNTA(B31:H31,J31:N31)=0,"",TEXTJOIN(" | ",TRUE,IF(AND('Painel'!$B$12="Sim",B31=""),"Data do movimento",""),IF(AND('Painel'!$B$13="Sim",D31=""),"Referência do lançamento",""),IF(AND('Painel'!$B$14="Sim",E31=""),"N.º de linha",""),IF(AND('Painel'!$B$15="Sim",F31=""),"Conta de origem",""),IF(AND('Painel'!$B$16="Sim",G31=0,H31=0),"Sem débito/crédito",""),IF(AND('Painel'!$B$16="Sim",G31&gt;0,H31&gt;0),"Débito e crédito simultâneos",""),IF(AND('Painel'!$B$17="Sim",OR(AND(L31&lt;&gt;"",M31=""),AND(L31="",M31&lt;&gt;""))),"Documento incompleto",""))),"")</f>
        <v/>
      </c>
      <c r="V31" s="20">
        <f>IFERROR(IF(COUNTA(B31:H31,J31:N31)=0,"",TEXTJOIN(" | ",TRUE,IF(AND('Painel'!$B$18="Sim",F31&lt;&gt;"",OR(O31="",IFERROR(INDEX('Mapeamento'!$G$7:$G$106,MATCH("Conta|"&amp;F31,'Mapeamento'!$F$7:$F$106,0)),"")&lt;&gt;"Pronto")),"Conta",""),IF(AND('Painel'!$B$18="Sim",J31&lt;&gt;"",OR(P31="",IFERROR(INDEX('Mapeamento'!$G$7:$G$106,MATCH("Cliente|"&amp;J31,'Mapeamento'!$F$7:$F$106,0)),"")&lt;&gt;"Pronto")),"Cliente",""),IF(AND('Painel'!$B$18="Sim",K31&lt;&gt;"",OR(Q31="",IFERROR(INDEX('Mapeamento'!$G$7:$G$106,MATCH("Fornecedor|"&amp;K31,'Mapeamento'!$F$7:$F$106,0)),"")&lt;&gt;"Pronto")),"Fornecedor",""),IF(AND('Painel'!$B$18="Sim",L31&lt;&gt;"",M31&lt;&gt;"",OR(R31="",IFERROR(INDEX('Mapeamento'!$G$7:$G$106,MATCH("Documento|"&amp;L31&amp;"|"&amp;M31,'Mapeamento'!$F$7:$F$106,0)),"")&lt;&gt;"Pronto")),"Documento",""))),"")</f>
        <v/>
      </c>
      <c r="W31" s="20">
        <f>IF(T31="","",IF(COUNTIF($T$7:$T$106,T31)&gt;1,"Chave de linha repetida",""))</f>
        <v/>
      </c>
      <c r="X31" s="20">
        <f>IF(OR(L31="",M31=""),"",IF(COUNTIFS($L$7:$L$106,L31,$M$7:$M$106,M31)&gt;1,"Referência repetida — confirmar",""))</f>
        <v/>
      </c>
      <c r="Y31" s="13">
        <f>IF(S31="","",IF(AND(IFERROR(SUMIFS($G$7:$G$106,$S$7:$S$106,S31)-SUMIFS($H$7:$H$106,$S$7:$S$106,S31),0)&lt;='Painel'!$B$8,IFERROR(SUMIFS($G$7:$G$106,$S$7:$S$106,S31)-SUMIFS($H$7:$H$106,$S$7:$S$106,S31),0)&gt;=-'Painel'!$B$8),"Equilibrado","Desequilibrado"))</f>
        <v/>
      </c>
      <c r="Z31" s="5" t="n"/>
      <c r="AA31" s="17" t="n"/>
      <c r="AB31" s="13">
        <f>IF(COUNTA(B31:H31,J31:N31)=0,"",IF(OR(U31&lt;&gt;"",V31&lt;&gt;"",W31&lt;&gt;"",Y31="Desequilibrado"),"Anomalia","Conforme controlo"))</f>
        <v/>
      </c>
    </row>
    <row r="32">
      <c r="A32" s="18">
        <f>IF(COUNTA(B32:H32,J32:N32)=0,"",ROW()-6)</f>
        <v/>
      </c>
      <c r="B32" s="28" t="n"/>
      <c r="C32" s="5" t="n"/>
      <c r="D32" s="17" t="n"/>
      <c r="E32" s="19" t="n"/>
      <c r="F32" s="5" t="n"/>
      <c r="G32" s="30" t="n"/>
      <c r="H32" s="30" t="n"/>
      <c r="I32" s="31">
        <f>IF(AND(G32="",H32=""),"",IFERROR(G32-H32,""))</f>
        <v/>
      </c>
      <c r="J32" s="5" t="n"/>
      <c r="K32" s="5" t="n"/>
      <c r="L32" s="5" t="n"/>
      <c r="M32" s="17" t="n"/>
      <c r="N32" s="28" t="n"/>
      <c r="O32" s="13">
        <f>IF(F32="","",IFERROR(INDEX('Mapeamento'!$C$7:$C$106,MATCH("Conta|"&amp;F32,'Mapeamento'!$F$7:$F$106,0)),""))</f>
        <v/>
      </c>
      <c r="P32" s="13">
        <f>IF(J32="","",IFERROR(INDEX('Mapeamento'!$C$7:$C$106,MATCH("Cliente|"&amp;J32,'Mapeamento'!$F$7:$F$106,0)),""))</f>
        <v/>
      </c>
      <c r="Q32" s="13">
        <f>IF(K32="","",IFERROR(INDEX('Mapeamento'!$C$7:$C$106,MATCH("Fornecedor|"&amp;K32,'Mapeamento'!$F$7:$F$106,0)),""))</f>
        <v/>
      </c>
      <c r="R32" s="13">
        <f>IF(OR(L32="",M32=""),"",IFERROR(INDEX('Mapeamento'!$C$7:$C$106,MATCH("Documento|"&amp;L32&amp;"|"&amp;M32,'Mapeamento'!$F$7:$F$106,0)),""))</f>
        <v/>
      </c>
      <c r="S32" s="13">
        <f>IF(OR(C32="",D32=""),"",C32&amp;"|"&amp;D32)</f>
        <v/>
      </c>
      <c r="T32" s="13">
        <f>IF(OR(S32="",E32=""),"",S32&amp;"|"&amp;TEXT(E32,"0"))</f>
        <v/>
      </c>
      <c r="U32" s="20">
        <f>IFERROR(IF(COUNTA(B32:H32,J32:N32)=0,"",TEXTJOIN(" | ",TRUE,IF(AND('Painel'!$B$12="Sim",B32=""),"Data do movimento",""),IF(AND('Painel'!$B$13="Sim",D32=""),"Referência do lançamento",""),IF(AND('Painel'!$B$14="Sim",E32=""),"N.º de linha",""),IF(AND('Painel'!$B$15="Sim",F32=""),"Conta de origem",""),IF(AND('Painel'!$B$16="Sim",G32=0,H32=0),"Sem débito/crédito",""),IF(AND('Painel'!$B$16="Sim",G32&gt;0,H32&gt;0),"Débito e crédito simultâneos",""),IF(AND('Painel'!$B$17="Sim",OR(AND(L32&lt;&gt;"",M32=""),AND(L32="",M32&lt;&gt;""))),"Documento incompleto",""))),"")</f>
        <v/>
      </c>
      <c r="V32" s="20">
        <f>IFERROR(IF(COUNTA(B32:H32,J32:N32)=0,"",TEXTJOIN(" | ",TRUE,IF(AND('Painel'!$B$18="Sim",F32&lt;&gt;"",OR(O32="",IFERROR(INDEX('Mapeamento'!$G$7:$G$106,MATCH("Conta|"&amp;F32,'Mapeamento'!$F$7:$F$106,0)),"")&lt;&gt;"Pronto")),"Conta",""),IF(AND('Painel'!$B$18="Sim",J32&lt;&gt;"",OR(P32="",IFERROR(INDEX('Mapeamento'!$G$7:$G$106,MATCH("Cliente|"&amp;J32,'Mapeamento'!$F$7:$F$106,0)),"")&lt;&gt;"Pronto")),"Cliente",""),IF(AND('Painel'!$B$18="Sim",K32&lt;&gt;"",OR(Q32="",IFERROR(INDEX('Mapeamento'!$G$7:$G$106,MATCH("Fornecedor|"&amp;K32,'Mapeamento'!$F$7:$F$106,0)),"")&lt;&gt;"Pronto")),"Fornecedor",""),IF(AND('Painel'!$B$18="Sim",L32&lt;&gt;"",M32&lt;&gt;"",OR(R32="",IFERROR(INDEX('Mapeamento'!$G$7:$G$106,MATCH("Documento|"&amp;L32&amp;"|"&amp;M32,'Mapeamento'!$F$7:$F$106,0)),"")&lt;&gt;"Pronto")),"Documento",""))),"")</f>
        <v/>
      </c>
      <c r="W32" s="20">
        <f>IF(T32="","",IF(COUNTIF($T$7:$T$106,T32)&gt;1,"Chave de linha repetida",""))</f>
        <v/>
      </c>
      <c r="X32" s="20">
        <f>IF(OR(L32="",M32=""),"",IF(COUNTIFS($L$7:$L$106,L32,$M$7:$M$106,M32)&gt;1,"Referência repetida — confirmar",""))</f>
        <v/>
      </c>
      <c r="Y32" s="13">
        <f>IF(S32="","",IF(AND(IFERROR(SUMIFS($G$7:$G$106,$S$7:$S$106,S32)-SUMIFS($H$7:$H$106,$S$7:$S$106,S32),0)&lt;='Painel'!$B$8,IFERROR(SUMIFS($G$7:$G$106,$S$7:$S$106,S32)-SUMIFS($H$7:$H$106,$S$7:$S$106,S32),0)&gt;=-'Painel'!$B$8),"Equilibrado","Desequilibrado"))</f>
        <v/>
      </c>
      <c r="Z32" s="5" t="n"/>
      <c r="AA32" s="17" t="n"/>
      <c r="AB32" s="13">
        <f>IF(COUNTA(B32:H32,J32:N32)=0,"",IF(OR(U32&lt;&gt;"",V32&lt;&gt;"",W32&lt;&gt;"",Y32="Desequilibrado"),"Anomalia","Conforme controlo"))</f>
        <v/>
      </c>
    </row>
    <row r="33">
      <c r="A33" s="18">
        <f>IF(COUNTA(B33:H33,J33:N33)=0,"",ROW()-6)</f>
        <v/>
      </c>
      <c r="B33" s="28" t="n"/>
      <c r="C33" s="5" t="n"/>
      <c r="D33" s="17" t="n"/>
      <c r="E33" s="19" t="n"/>
      <c r="F33" s="5" t="n"/>
      <c r="G33" s="30" t="n"/>
      <c r="H33" s="30" t="n"/>
      <c r="I33" s="31">
        <f>IF(AND(G33="",H33=""),"",IFERROR(G33-H33,""))</f>
        <v/>
      </c>
      <c r="J33" s="5" t="n"/>
      <c r="K33" s="5" t="n"/>
      <c r="L33" s="5" t="n"/>
      <c r="M33" s="17" t="n"/>
      <c r="N33" s="28" t="n"/>
      <c r="O33" s="13">
        <f>IF(F33="","",IFERROR(INDEX('Mapeamento'!$C$7:$C$106,MATCH("Conta|"&amp;F33,'Mapeamento'!$F$7:$F$106,0)),""))</f>
        <v/>
      </c>
      <c r="P33" s="13">
        <f>IF(J33="","",IFERROR(INDEX('Mapeamento'!$C$7:$C$106,MATCH("Cliente|"&amp;J33,'Mapeamento'!$F$7:$F$106,0)),""))</f>
        <v/>
      </c>
      <c r="Q33" s="13">
        <f>IF(K33="","",IFERROR(INDEX('Mapeamento'!$C$7:$C$106,MATCH("Fornecedor|"&amp;K33,'Mapeamento'!$F$7:$F$106,0)),""))</f>
        <v/>
      </c>
      <c r="R33" s="13">
        <f>IF(OR(L33="",M33=""),"",IFERROR(INDEX('Mapeamento'!$C$7:$C$106,MATCH("Documento|"&amp;L33&amp;"|"&amp;M33,'Mapeamento'!$F$7:$F$106,0)),""))</f>
        <v/>
      </c>
      <c r="S33" s="13">
        <f>IF(OR(C33="",D33=""),"",C33&amp;"|"&amp;D33)</f>
        <v/>
      </c>
      <c r="T33" s="13">
        <f>IF(OR(S33="",E33=""),"",S33&amp;"|"&amp;TEXT(E33,"0"))</f>
        <v/>
      </c>
      <c r="U33" s="20">
        <f>IFERROR(IF(COUNTA(B33:H33,J33:N33)=0,"",TEXTJOIN(" | ",TRUE,IF(AND('Painel'!$B$12="Sim",B33=""),"Data do movimento",""),IF(AND('Painel'!$B$13="Sim",D33=""),"Referência do lançamento",""),IF(AND('Painel'!$B$14="Sim",E33=""),"N.º de linha",""),IF(AND('Painel'!$B$15="Sim",F33=""),"Conta de origem",""),IF(AND('Painel'!$B$16="Sim",G33=0,H33=0),"Sem débito/crédito",""),IF(AND('Painel'!$B$16="Sim",G33&gt;0,H33&gt;0),"Débito e crédito simultâneos",""),IF(AND('Painel'!$B$17="Sim",OR(AND(L33&lt;&gt;"",M33=""),AND(L33="",M33&lt;&gt;""))),"Documento incompleto",""))),"")</f>
        <v/>
      </c>
      <c r="V33" s="20">
        <f>IFERROR(IF(COUNTA(B33:H33,J33:N33)=0,"",TEXTJOIN(" | ",TRUE,IF(AND('Painel'!$B$18="Sim",F33&lt;&gt;"",OR(O33="",IFERROR(INDEX('Mapeamento'!$G$7:$G$106,MATCH("Conta|"&amp;F33,'Mapeamento'!$F$7:$F$106,0)),"")&lt;&gt;"Pronto")),"Conta",""),IF(AND('Painel'!$B$18="Sim",J33&lt;&gt;"",OR(P33="",IFERROR(INDEX('Mapeamento'!$G$7:$G$106,MATCH("Cliente|"&amp;J33,'Mapeamento'!$F$7:$F$106,0)),"")&lt;&gt;"Pronto")),"Cliente",""),IF(AND('Painel'!$B$18="Sim",K33&lt;&gt;"",OR(Q33="",IFERROR(INDEX('Mapeamento'!$G$7:$G$106,MATCH("Fornecedor|"&amp;K33,'Mapeamento'!$F$7:$F$106,0)),"")&lt;&gt;"Pronto")),"Fornecedor",""),IF(AND('Painel'!$B$18="Sim",L33&lt;&gt;"",M33&lt;&gt;"",OR(R33="",IFERROR(INDEX('Mapeamento'!$G$7:$G$106,MATCH("Documento|"&amp;L33&amp;"|"&amp;M33,'Mapeamento'!$F$7:$F$106,0)),"")&lt;&gt;"Pronto")),"Documento",""))),"")</f>
        <v/>
      </c>
      <c r="W33" s="20">
        <f>IF(T33="","",IF(COUNTIF($T$7:$T$106,T33)&gt;1,"Chave de linha repetida",""))</f>
        <v/>
      </c>
      <c r="X33" s="20">
        <f>IF(OR(L33="",M33=""),"",IF(COUNTIFS($L$7:$L$106,L33,$M$7:$M$106,M33)&gt;1,"Referência repetida — confirmar",""))</f>
        <v/>
      </c>
      <c r="Y33" s="13">
        <f>IF(S33="","",IF(AND(IFERROR(SUMIFS($G$7:$G$106,$S$7:$S$106,S33)-SUMIFS($H$7:$H$106,$S$7:$S$106,S33),0)&lt;='Painel'!$B$8,IFERROR(SUMIFS($G$7:$G$106,$S$7:$S$106,S33)-SUMIFS($H$7:$H$106,$S$7:$S$106,S33),0)&gt;=-'Painel'!$B$8),"Equilibrado","Desequilibrado"))</f>
        <v/>
      </c>
      <c r="Z33" s="5" t="n"/>
      <c r="AA33" s="17" t="n"/>
      <c r="AB33" s="13">
        <f>IF(COUNTA(B33:H33,J33:N33)=0,"",IF(OR(U33&lt;&gt;"",V33&lt;&gt;"",W33&lt;&gt;"",Y33="Desequilibrado"),"Anomalia","Conforme controlo"))</f>
        <v/>
      </c>
    </row>
    <row r="34">
      <c r="A34" s="18">
        <f>IF(COUNTA(B34:H34,J34:N34)=0,"",ROW()-6)</f>
        <v/>
      </c>
      <c r="B34" s="28" t="n"/>
      <c r="C34" s="5" t="n"/>
      <c r="D34" s="17" t="n"/>
      <c r="E34" s="19" t="n"/>
      <c r="F34" s="5" t="n"/>
      <c r="G34" s="30" t="n"/>
      <c r="H34" s="30" t="n"/>
      <c r="I34" s="31">
        <f>IF(AND(G34="",H34=""),"",IFERROR(G34-H34,""))</f>
        <v/>
      </c>
      <c r="J34" s="5" t="n"/>
      <c r="K34" s="5" t="n"/>
      <c r="L34" s="5" t="n"/>
      <c r="M34" s="17" t="n"/>
      <c r="N34" s="28" t="n"/>
      <c r="O34" s="13">
        <f>IF(F34="","",IFERROR(INDEX('Mapeamento'!$C$7:$C$106,MATCH("Conta|"&amp;F34,'Mapeamento'!$F$7:$F$106,0)),""))</f>
        <v/>
      </c>
      <c r="P34" s="13">
        <f>IF(J34="","",IFERROR(INDEX('Mapeamento'!$C$7:$C$106,MATCH("Cliente|"&amp;J34,'Mapeamento'!$F$7:$F$106,0)),""))</f>
        <v/>
      </c>
      <c r="Q34" s="13">
        <f>IF(K34="","",IFERROR(INDEX('Mapeamento'!$C$7:$C$106,MATCH("Fornecedor|"&amp;K34,'Mapeamento'!$F$7:$F$106,0)),""))</f>
        <v/>
      </c>
      <c r="R34" s="13">
        <f>IF(OR(L34="",M34=""),"",IFERROR(INDEX('Mapeamento'!$C$7:$C$106,MATCH("Documento|"&amp;L34&amp;"|"&amp;M34,'Mapeamento'!$F$7:$F$106,0)),""))</f>
        <v/>
      </c>
      <c r="S34" s="13">
        <f>IF(OR(C34="",D34=""),"",C34&amp;"|"&amp;D34)</f>
        <v/>
      </c>
      <c r="T34" s="13">
        <f>IF(OR(S34="",E34=""),"",S34&amp;"|"&amp;TEXT(E34,"0"))</f>
        <v/>
      </c>
      <c r="U34" s="20">
        <f>IFERROR(IF(COUNTA(B34:H34,J34:N34)=0,"",TEXTJOIN(" | ",TRUE,IF(AND('Painel'!$B$12="Sim",B34=""),"Data do movimento",""),IF(AND('Painel'!$B$13="Sim",D34=""),"Referência do lançamento",""),IF(AND('Painel'!$B$14="Sim",E34=""),"N.º de linha",""),IF(AND('Painel'!$B$15="Sim",F34=""),"Conta de origem",""),IF(AND('Painel'!$B$16="Sim",G34=0,H34=0),"Sem débito/crédito",""),IF(AND('Painel'!$B$16="Sim",G34&gt;0,H34&gt;0),"Débito e crédito simultâneos",""),IF(AND('Painel'!$B$17="Sim",OR(AND(L34&lt;&gt;"",M34=""),AND(L34="",M34&lt;&gt;""))),"Documento incompleto",""))),"")</f>
        <v/>
      </c>
      <c r="V34" s="20">
        <f>IFERROR(IF(COUNTA(B34:H34,J34:N34)=0,"",TEXTJOIN(" | ",TRUE,IF(AND('Painel'!$B$18="Sim",F34&lt;&gt;"",OR(O34="",IFERROR(INDEX('Mapeamento'!$G$7:$G$106,MATCH("Conta|"&amp;F34,'Mapeamento'!$F$7:$F$106,0)),"")&lt;&gt;"Pronto")),"Conta",""),IF(AND('Painel'!$B$18="Sim",J34&lt;&gt;"",OR(P34="",IFERROR(INDEX('Mapeamento'!$G$7:$G$106,MATCH("Cliente|"&amp;J34,'Mapeamento'!$F$7:$F$106,0)),"")&lt;&gt;"Pronto")),"Cliente",""),IF(AND('Painel'!$B$18="Sim",K34&lt;&gt;"",OR(Q34="",IFERROR(INDEX('Mapeamento'!$G$7:$G$106,MATCH("Fornecedor|"&amp;K34,'Mapeamento'!$F$7:$F$106,0)),"")&lt;&gt;"Pronto")),"Fornecedor",""),IF(AND('Painel'!$B$18="Sim",L34&lt;&gt;"",M34&lt;&gt;"",OR(R34="",IFERROR(INDEX('Mapeamento'!$G$7:$G$106,MATCH("Documento|"&amp;L34&amp;"|"&amp;M34,'Mapeamento'!$F$7:$F$106,0)),"")&lt;&gt;"Pronto")),"Documento",""))),"")</f>
        <v/>
      </c>
      <c r="W34" s="20">
        <f>IF(T34="","",IF(COUNTIF($T$7:$T$106,T34)&gt;1,"Chave de linha repetida",""))</f>
        <v/>
      </c>
      <c r="X34" s="20">
        <f>IF(OR(L34="",M34=""),"",IF(COUNTIFS($L$7:$L$106,L34,$M$7:$M$106,M34)&gt;1,"Referência repetida — confirmar",""))</f>
        <v/>
      </c>
      <c r="Y34" s="13">
        <f>IF(S34="","",IF(AND(IFERROR(SUMIFS($G$7:$G$106,$S$7:$S$106,S34)-SUMIFS($H$7:$H$106,$S$7:$S$106,S34),0)&lt;='Painel'!$B$8,IFERROR(SUMIFS($G$7:$G$106,$S$7:$S$106,S34)-SUMIFS($H$7:$H$106,$S$7:$S$106,S34),0)&gt;=-'Painel'!$B$8),"Equilibrado","Desequilibrado"))</f>
        <v/>
      </c>
      <c r="Z34" s="5" t="n"/>
      <c r="AA34" s="17" t="n"/>
      <c r="AB34" s="13">
        <f>IF(COUNTA(B34:H34,J34:N34)=0,"",IF(OR(U34&lt;&gt;"",V34&lt;&gt;"",W34&lt;&gt;"",Y34="Desequilibrado"),"Anomalia","Conforme controlo"))</f>
        <v/>
      </c>
    </row>
    <row r="35">
      <c r="A35" s="18">
        <f>IF(COUNTA(B35:H35,J35:N35)=0,"",ROW()-6)</f>
        <v/>
      </c>
      <c r="B35" s="28" t="n"/>
      <c r="C35" s="5" t="n"/>
      <c r="D35" s="17" t="n"/>
      <c r="E35" s="19" t="n"/>
      <c r="F35" s="5" t="n"/>
      <c r="G35" s="30" t="n"/>
      <c r="H35" s="30" t="n"/>
      <c r="I35" s="31">
        <f>IF(AND(G35="",H35=""),"",IFERROR(G35-H35,""))</f>
        <v/>
      </c>
      <c r="J35" s="5" t="n"/>
      <c r="K35" s="5" t="n"/>
      <c r="L35" s="5" t="n"/>
      <c r="M35" s="17" t="n"/>
      <c r="N35" s="28" t="n"/>
      <c r="O35" s="13">
        <f>IF(F35="","",IFERROR(INDEX('Mapeamento'!$C$7:$C$106,MATCH("Conta|"&amp;F35,'Mapeamento'!$F$7:$F$106,0)),""))</f>
        <v/>
      </c>
      <c r="P35" s="13">
        <f>IF(J35="","",IFERROR(INDEX('Mapeamento'!$C$7:$C$106,MATCH("Cliente|"&amp;J35,'Mapeamento'!$F$7:$F$106,0)),""))</f>
        <v/>
      </c>
      <c r="Q35" s="13">
        <f>IF(K35="","",IFERROR(INDEX('Mapeamento'!$C$7:$C$106,MATCH("Fornecedor|"&amp;K35,'Mapeamento'!$F$7:$F$106,0)),""))</f>
        <v/>
      </c>
      <c r="R35" s="13">
        <f>IF(OR(L35="",M35=""),"",IFERROR(INDEX('Mapeamento'!$C$7:$C$106,MATCH("Documento|"&amp;L35&amp;"|"&amp;M35,'Mapeamento'!$F$7:$F$106,0)),""))</f>
        <v/>
      </c>
      <c r="S35" s="13">
        <f>IF(OR(C35="",D35=""),"",C35&amp;"|"&amp;D35)</f>
        <v/>
      </c>
      <c r="T35" s="13">
        <f>IF(OR(S35="",E35=""),"",S35&amp;"|"&amp;TEXT(E35,"0"))</f>
        <v/>
      </c>
      <c r="U35" s="20">
        <f>IFERROR(IF(COUNTA(B35:H35,J35:N35)=0,"",TEXTJOIN(" | ",TRUE,IF(AND('Painel'!$B$12="Sim",B35=""),"Data do movimento",""),IF(AND('Painel'!$B$13="Sim",D35=""),"Referência do lançamento",""),IF(AND('Painel'!$B$14="Sim",E35=""),"N.º de linha",""),IF(AND('Painel'!$B$15="Sim",F35=""),"Conta de origem",""),IF(AND('Painel'!$B$16="Sim",G35=0,H35=0),"Sem débito/crédito",""),IF(AND('Painel'!$B$16="Sim",G35&gt;0,H35&gt;0),"Débito e crédito simultâneos",""),IF(AND('Painel'!$B$17="Sim",OR(AND(L35&lt;&gt;"",M35=""),AND(L35="",M35&lt;&gt;""))),"Documento incompleto",""))),"")</f>
        <v/>
      </c>
      <c r="V35" s="20">
        <f>IFERROR(IF(COUNTA(B35:H35,J35:N35)=0,"",TEXTJOIN(" | ",TRUE,IF(AND('Painel'!$B$18="Sim",F35&lt;&gt;"",OR(O35="",IFERROR(INDEX('Mapeamento'!$G$7:$G$106,MATCH("Conta|"&amp;F35,'Mapeamento'!$F$7:$F$106,0)),"")&lt;&gt;"Pronto")),"Conta",""),IF(AND('Painel'!$B$18="Sim",J35&lt;&gt;"",OR(P35="",IFERROR(INDEX('Mapeamento'!$G$7:$G$106,MATCH("Cliente|"&amp;J35,'Mapeamento'!$F$7:$F$106,0)),"")&lt;&gt;"Pronto")),"Cliente",""),IF(AND('Painel'!$B$18="Sim",K35&lt;&gt;"",OR(Q35="",IFERROR(INDEX('Mapeamento'!$G$7:$G$106,MATCH("Fornecedor|"&amp;K35,'Mapeamento'!$F$7:$F$106,0)),"")&lt;&gt;"Pronto")),"Fornecedor",""),IF(AND('Painel'!$B$18="Sim",L35&lt;&gt;"",M35&lt;&gt;"",OR(R35="",IFERROR(INDEX('Mapeamento'!$G$7:$G$106,MATCH("Documento|"&amp;L35&amp;"|"&amp;M35,'Mapeamento'!$F$7:$F$106,0)),"")&lt;&gt;"Pronto")),"Documento",""))),"")</f>
        <v/>
      </c>
      <c r="W35" s="20">
        <f>IF(T35="","",IF(COUNTIF($T$7:$T$106,T35)&gt;1,"Chave de linha repetida",""))</f>
        <v/>
      </c>
      <c r="X35" s="20">
        <f>IF(OR(L35="",M35=""),"",IF(COUNTIFS($L$7:$L$106,L35,$M$7:$M$106,M35)&gt;1,"Referência repetida — confirmar",""))</f>
        <v/>
      </c>
      <c r="Y35" s="13">
        <f>IF(S35="","",IF(AND(IFERROR(SUMIFS($G$7:$G$106,$S$7:$S$106,S35)-SUMIFS($H$7:$H$106,$S$7:$S$106,S35),0)&lt;='Painel'!$B$8,IFERROR(SUMIFS($G$7:$G$106,$S$7:$S$106,S35)-SUMIFS($H$7:$H$106,$S$7:$S$106,S35),0)&gt;=-'Painel'!$B$8),"Equilibrado","Desequilibrado"))</f>
        <v/>
      </c>
      <c r="Z35" s="5" t="n"/>
      <c r="AA35" s="17" t="n"/>
      <c r="AB35" s="13">
        <f>IF(COUNTA(B35:H35,J35:N35)=0,"",IF(OR(U35&lt;&gt;"",V35&lt;&gt;"",W35&lt;&gt;"",Y35="Desequilibrado"),"Anomalia","Conforme controlo"))</f>
        <v/>
      </c>
    </row>
    <row r="36">
      <c r="A36" s="18">
        <f>IF(COUNTA(B36:H36,J36:N36)=0,"",ROW()-6)</f>
        <v/>
      </c>
      <c r="B36" s="28" t="n"/>
      <c r="C36" s="5" t="n"/>
      <c r="D36" s="17" t="n"/>
      <c r="E36" s="19" t="n"/>
      <c r="F36" s="5" t="n"/>
      <c r="G36" s="30" t="n"/>
      <c r="H36" s="30" t="n"/>
      <c r="I36" s="31">
        <f>IF(AND(G36="",H36=""),"",IFERROR(G36-H36,""))</f>
        <v/>
      </c>
      <c r="J36" s="5" t="n"/>
      <c r="K36" s="5" t="n"/>
      <c r="L36" s="5" t="n"/>
      <c r="M36" s="17" t="n"/>
      <c r="N36" s="28" t="n"/>
      <c r="O36" s="13">
        <f>IF(F36="","",IFERROR(INDEX('Mapeamento'!$C$7:$C$106,MATCH("Conta|"&amp;F36,'Mapeamento'!$F$7:$F$106,0)),""))</f>
        <v/>
      </c>
      <c r="P36" s="13">
        <f>IF(J36="","",IFERROR(INDEX('Mapeamento'!$C$7:$C$106,MATCH("Cliente|"&amp;J36,'Mapeamento'!$F$7:$F$106,0)),""))</f>
        <v/>
      </c>
      <c r="Q36" s="13">
        <f>IF(K36="","",IFERROR(INDEX('Mapeamento'!$C$7:$C$106,MATCH("Fornecedor|"&amp;K36,'Mapeamento'!$F$7:$F$106,0)),""))</f>
        <v/>
      </c>
      <c r="R36" s="13">
        <f>IF(OR(L36="",M36=""),"",IFERROR(INDEX('Mapeamento'!$C$7:$C$106,MATCH("Documento|"&amp;L36&amp;"|"&amp;M36,'Mapeamento'!$F$7:$F$106,0)),""))</f>
        <v/>
      </c>
      <c r="S36" s="13">
        <f>IF(OR(C36="",D36=""),"",C36&amp;"|"&amp;D36)</f>
        <v/>
      </c>
      <c r="T36" s="13">
        <f>IF(OR(S36="",E36=""),"",S36&amp;"|"&amp;TEXT(E36,"0"))</f>
        <v/>
      </c>
      <c r="U36" s="20">
        <f>IFERROR(IF(COUNTA(B36:H36,J36:N36)=0,"",TEXTJOIN(" | ",TRUE,IF(AND('Painel'!$B$12="Sim",B36=""),"Data do movimento",""),IF(AND('Painel'!$B$13="Sim",D36=""),"Referência do lançamento",""),IF(AND('Painel'!$B$14="Sim",E36=""),"N.º de linha",""),IF(AND('Painel'!$B$15="Sim",F36=""),"Conta de origem",""),IF(AND('Painel'!$B$16="Sim",G36=0,H36=0),"Sem débito/crédito",""),IF(AND('Painel'!$B$16="Sim",G36&gt;0,H36&gt;0),"Débito e crédito simultâneos",""),IF(AND('Painel'!$B$17="Sim",OR(AND(L36&lt;&gt;"",M36=""),AND(L36="",M36&lt;&gt;""))),"Documento incompleto",""))),"")</f>
        <v/>
      </c>
      <c r="V36" s="20">
        <f>IFERROR(IF(COUNTA(B36:H36,J36:N36)=0,"",TEXTJOIN(" | ",TRUE,IF(AND('Painel'!$B$18="Sim",F36&lt;&gt;"",OR(O36="",IFERROR(INDEX('Mapeamento'!$G$7:$G$106,MATCH("Conta|"&amp;F36,'Mapeamento'!$F$7:$F$106,0)),"")&lt;&gt;"Pronto")),"Conta",""),IF(AND('Painel'!$B$18="Sim",J36&lt;&gt;"",OR(P36="",IFERROR(INDEX('Mapeamento'!$G$7:$G$106,MATCH("Cliente|"&amp;J36,'Mapeamento'!$F$7:$F$106,0)),"")&lt;&gt;"Pronto")),"Cliente",""),IF(AND('Painel'!$B$18="Sim",K36&lt;&gt;"",OR(Q36="",IFERROR(INDEX('Mapeamento'!$G$7:$G$106,MATCH("Fornecedor|"&amp;K36,'Mapeamento'!$F$7:$F$106,0)),"")&lt;&gt;"Pronto")),"Fornecedor",""),IF(AND('Painel'!$B$18="Sim",L36&lt;&gt;"",M36&lt;&gt;"",OR(R36="",IFERROR(INDEX('Mapeamento'!$G$7:$G$106,MATCH("Documento|"&amp;L36&amp;"|"&amp;M36,'Mapeamento'!$F$7:$F$106,0)),"")&lt;&gt;"Pronto")),"Documento",""))),"")</f>
        <v/>
      </c>
      <c r="W36" s="20">
        <f>IF(T36="","",IF(COUNTIF($T$7:$T$106,T36)&gt;1,"Chave de linha repetida",""))</f>
        <v/>
      </c>
      <c r="X36" s="20">
        <f>IF(OR(L36="",M36=""),"",IF(COUNTIFS($L$7:$L$106,L36,$M$7:$M$106,M36)&gt;1,"Referência repetida — confirmar",""))</f>
        <v/>
      </c>
      <c r="Y36" s="13">
        <f>IF(S36="","",IF(AND(IFERROR(SUMIFS($G$7:$G$106,$S$7:$S$106,S36)-SUMIFS($H$7:$H$106,$S$7:$S$106,S36),0)&lt;='Painel'!$B$8,IFERROR(SUMIFS($G$7:$G$106,$S$7:$S$106,S36)-SUMIFS($H$7:$H$106,$S$7:$S$106,S36),0)&gt;=-'Painel'!$B$8),"Equilibrado","Desequilibrado"))</f>
        <v/>
      </c>
      <c r="Z36" s="5" t="n"/>
      <c r="AA36" s="17" t="n"/>
      <c r="AB36" s="13">
        <f>IF(COUNTA(B36:H36,J36:N36)=0,"",IF(OR(U36&lt;&gt;"",V36&lt;&gt;"",W36&lt;&gt;"",Y36="Desequilibrado"),"Anomalia","Conforme controlo"))</f>
        <v/>
      </c>
    </row>
    <row r="37">
      <c r="A37" s="18">
        <f>IF(COUNTA(B37:H37,J37:N37)=0,"",ROW()-6)</f>
        <v/>
      </c>
      <c r="B37" s="28" t="n"/>
      <c r="C37" s="5" t="n"/>
      <c r="D37" s="17" t="n"/>
      <c r="E37" s="19" t="n"/>
      <c r="F37" s="5" t="n"/>
      <c r="G37" s="30" t="n"/>
      <c r="H37" s="30" t="n"/>
      <c r="I37" s="31">
        <f>IF(AND(G37="",H37=""),"",IFERROR(G37-H37,""))</f>
        <v/>
      </c>
      <c r="J37" s="5" t="n"/>
      <c r="K37" s="5" t="n"/>
      <c r="L37" s="5" t="n"/>
      <c r="M37" s="17" t="n"/>
      <c r="N37" s="28" t="n"/>
      <c r="O37" s="13">
        <f>IF(F37="","",IFERROR(INDEX('Mapeamento'!$C$7:$C$106,MATCH("Conta|"&amp;F37,'Mapeamento'!$F$7:$F$106,0)),""))</f>
        <v/>
      </c>
      <c r="P37" s="13">
        <f>IF(J37="","",IFERROR(INDEX('Mapeamento'!$C$7:$C$106,MATCH("Cliente|"&amp;J37,'Mapeamento'!$F$7:$F$106,0)),""))</f>
        <v/>
      </c>
      <c r="Q37" s="13">
        <f>IF(K37="","",IFERROR(INDEX('Mapeamento'!$C$7:$C$106,MATCH("Fornecedor|"&amp;K37,'Mapeamento'!$F$7:$F$106,0)),""))</f>
        <v/>
      </c>
      <c r="R37" s="13">
        <f>IF(OR(L37="",M37=""),"",IFERROR(INDEX('Mapeamento'!$C$7:$C$106,MATCH("Documento|"&amp;L37&amp;"|"&amp;M37,'Mapeamento'!$F$7:$F$106,0)),""))</f>
        <v/>
      </c>
      <c r="S37" s="13">
        <f>IF(OR(C37="",D37=""),"",C37&amp;"|"&amp;D37)</f>
        <v/>
      </c>
      <c r="T37" s="13">
        <f>IF(OR(S37="",E37=""),"",S37&amp;"|"&amp;TEXT(E37,"0"))</f>
        <v/>
      </c>
      <c r="U37" s="20">
        <f>IFERROR(IF(COUNTA(B37:H37,J37:N37)=0,"",TEXTJOIN(" | ",TRUE,IF(AND('Painel'!$B$12="Sim",B37=""),"Data do movimento",""),IF(AND('Painel'!$B$13="Sim",D37=""),"Referência do lançamento",""),IF(AND('Painel'!$B$14="Sim",E37=""),"N.º de linha",""),IF(AND('Painel'!$B$15="Sim",F37=""),"Conta de origem",""),IF(AND('Painel'!$B$16="Sim",G37=0,H37=0),"Sem débito/crédito",""),IF(AND('Painel'!$B$16="Sim",G37&gt;0,H37&gt;0),"Débito e crédito simultâneos",""),IF(AND('Painel'!$B$17="Sim",OR(AND(L37&lt;&gt;"",M37=""),AND(L37="",M37&lt;&gt;""))),"Documento incompleto",""))),"")</f>
        <v/>
      </c>
      <c r="V37" s="20">
        <f>IFERROR(IF(COUNTA(B37:H37,J37:N37)=0,"",TEXTJOIN(" | ",TRUE,IF(AND('Painel'!$B$18="Sim",F37&lt;&gt;"",OR(O37="",IFERROR(INDEX('Mapeamento'!$G$7:$G$106,MATCH("Conta|"&amp;F37,'Mapeamento'!$F$7:$F$106,0)),"")&lt;&gt;"Pronto")),"Conta",""),IF(AND('Painel'!$B$18="Sim",J37&lt;&gt;"",OR(P37="",IFERROR(INDEX('Mapeamento'!$G$7:$G$106,MATCH("Cliente|"&amp;J37,'Mapeamento'!$F$7:$F$106,0)),"")&lt;&gt;"Pronto")),"Cliente",""),IF(AND('Painel'!$B$18="Sim",K37&lt;&gt;"",OR(Q37="",IFERROR(INDEX('Mapeamento'!$G$7:$G$106,MATCH("Fornecedor|"&amp;K37,'Mapeamento'!$F$7:$F$106,0)),"")&lt;&gt;"Pronto")),"Fornecedor",""),IF(AND('Painel'!$B$18="Sim",L37&lt;&gt;"",M37&lt;&gt;"",OR(R37="",IFERROR(INDEX('Mapeamento'!$G$7:$G$106,MATCH("Documento|"&amp;L37&amp;"|"&amp;M37,'Mapeamento'!$F$7:$F$106,0)),"")&lt;&gt;"Pronto")),"Documento",""))),"")</f>
        <v/>
      </c>
      <c r="W37" s="20">
        <f>IF(T37="","",IF(COUNTIF($T$7:$T$106,T37)&gt;1,"Chave de linha repetida",""))</f>
        <v/>
      </c>
      <c r="X37" s="20">
        <f>IF(OR(L37="",M37=""),"",IF(COUNTIFS($L$7:$L$106,L37,$M$7:$M$106,M37)&gt;1,"Referência repetida — confirmar",""))</f>
        <v/>
      </c>
      <c r="Y37" s="13">
        <f>IF(S37="","",IF(AND(IFERROR(SUMIFS($G$7:$G$106,$S$7:$S$106,S37)-SUMIFS($H$7:$H$106,$S$7:$S$106,S37),0)&lt;='Painel'!$B$8,IFERROR(SUMIFS($G$7:$G$106,$S$7:$S$106,S37)-SUMIFS($H$7:$H$106,$S$7:$S$106,S37),0)&gt;=-'Painel'!$B$8),"Equilibrado","Desequilibrado"))</f>
        <v/>
      </c>
      <c r="Z37" s="5" t="n"/>
      <c r="AA37" s="17" t="n"/>
      <c r="AB37" s="13">
        <f>IF(COUNTA(B37:H37,J37:N37)=0,"",IF(OR(U37&lt;&gt;"",V37&lt;&gt;"",W37&lt;&gt;"",Y37="Desequilibrado"),"Anomalia","Conforme controlo"))</f>
        <v/>
      </c>
    </row>
    <row r="38">
      <c r="A38" s="18">
        <f>IF(COUNTA(B38:H38,J38:N38)=0,"",ROW()-6)</f>
        <v/>
      </c>
      <c r="B38" s="28" t="n"/>
      <c r="C38" s="5" t="n"/>
      <c r="D38" s="17" t="n"/>
      <c r="E38" s="19" t="n"/>
      <c r="F38" s="5" t="n"/>
      <c r="G38" s="30" t="n"/>
      <c r="H38" s="30" t="n"/>
      <c r="I38" s="31">
        <f>IF(AND(G38="",H38=""),"",IFERROR(G38-H38,""))</f>
        <v/>
      </c>
      <c r="J38" s="5" t="n"/>
      <c r="K38" s="5" t="n"/>
      <c r="L38" s="5" t="n"/>
      <c r="M38" s="17" t="n"/>
      <c r="N38" s="28" t="n"/>
      <c r="O38" s="13">
        <f>IF(F38="","",IFERROR(INDEX('Mapeamento'!$C$7:$C$106,MATCH("Conta|"&amp;F38,'Mapeamento'!$F$7:$F$106,0)),""))</f>
        <v/>
      </c>
      <c r="P38" s="13">
        <f>IF(J38="","",IFERROR(INDEX('Mapeamento'!$C$7:$C$106,MATCH("Cliente|"&amp;J38,'Mapeamento'!$F$7:$F$106,0)),""))</f>
        <v/>
      </c>
      <c r="Q38" s="13">
        <f>IF(K38="","",IFERROR(INDEX('Mapeamento'!$C$7:$C$106,MATCH("Fornecedor|"&amp;K38,'Mapeamento'!$F$7:$F$106,0)),""))</f>
        <v/>
      </c>
      <c r="R38" s="13">
        <f>IF(OR(L38="",M38=""),"",IFERROR(INDEX('Mapeamento'!$C$7:$C$106,MATCH("Documento|"&amp;L38&amp;"|"&amp;M38,'Mapeamento'!$F$7:$F$106,0)),""))</f>
        <v/>
      </c>
      <c r="S38" s="13">
        <f>IF(OR(C38="",D38=""),"",C38&amp;"|"&amp;D38)</f>
        <v/>
      </c>
      <c r="T38" s="13">
        <f>IF(OR(S38="",E38=""),"",S38&amp;"|"&amp;TEXT(E38,"0"))</f>
        <v/>
      </c>
      <c r="U38" s="20">
        <f>IFERROR(IF(COUNTA(B38:H38,J38:N38)=0,"",TEXTJOIN(" | ",TRUE,IF(AND('Painel'!$B$12="Sim",B38=""),"Data do movimento",""),IF(AND('Painel'!$B$13="Sim",D38=""),"Referência do lançamento",""),IF(AND('Painel'!$B$14="Sim",E38=""),"N.º de linha",""),IF(AND('Painel'!$B$15="Sim",F38=""),"Conta de origem",""),IF(AND('Painel'!$B$16="Sim",G38=0,H38=0),"Sem débito/crédito",""),IF(AND('Painel'!$B$16="Sim",G38&gt;0,H38&gt;0),"Débito e crédito simultâneos",""),IF(AND('Painel'!$B$17="Sim",OR(AND(L38&lt;&gt;"",M38=""),AND(L38="",M38&lt;&gt;""))),"Documento incompleto",""))),"")</f>
        <v/>
      </c>
      <c r="V38" s="20">
        <f>IFERROR(IF(COUNTA(B38:H38,J38:N38)=0,"",TEXTJOIN(" | ",TRUE,IF(AND('Painel'!$B$18="Sim",F38&lt;&gt;"",OR(O38="",IFERROR(INDEX('Mapeamento'!$G$7:$G$106,MATCH("Conta|"&amp;F38,'Mapeamento'!$F$7:$F$106,0)),"")&lt;&gt;"Pronto")),"Conta",""),IF(AND('Painel'!$B$18="Sim",J38&lt;&gt;"",OR(P38="",IFERROR(INDEX('Mapeamento'!$G$7:$G$106,MATCH("Cliente|"&amp;J38,'Mapeamento'!$F$7:$F$106,0)),"")&lt;&gt;"Pronto")),"Cliente",""),IF(AND('Painel'!$B$18="Sim",K38&lt;&gt;"",OR(Q38="",IFERROR(INDEX('Mapeamento'!$G$7:$G$106,MATCH("Fornecedor|"&amp;K38,'Mapeamento'!$F$7:$F$106,0)),"")&lt;&gt;"Pronto")),"Fornecedor",""),IF(AND('Painel'!$B$18="Sim",L38&lt;&gt;"",M38&lt;&gt;"",OR(R38="",IFERROR(INDEX('Mapeamento'!$G$7:$G$106,MATCH("Documento|"&amp;L38&amp;"|"&amp;M38,'Mapeamento'!$F$7:$F$106,0)),"")&lt;&gt;"Pronto")),"Documento",""))),"")</f>
        <v/>
      </c>
      <c r="W38" s="20">
        <f>IF(T38="","",IF(COUNTIF($T$7:$T$106,T38)&gt;1,"Chave de linha repetida",""))</f>
        <v/>
      </c>
      <c r="X38" s="20">
        <f>IF(OR(L38="",M38=""),"",IF(COUNTIFS($L$7:$L$106,L38,$M$7:$M$106,M38)&gt;1,"Referência repetida — confirmar",""))</f>
        <v/>
      </c>
      <c r="Y38" s="13">
        <f>IF(S38="","",IF(AND(IFERROR(SUMIFS($G$7:$G$106,$S$7:$S$106,S38)-SUMIFS($H$7:$H$106,$S$7:$S$106,S38),0)&lt;='Painel'!$B$8,IFERROR(SUMIFS($G$7:$G$106,$S$7:$S$106,S38)-SUMIFS($H$7:$H$106,$S$7:$S$106,S38),0)&gt;=-'Painel'!$B$8),"Equilibrado","Desequilibrado"))</f>
        <v/>
      </c>
      <c r="Z38" s="5" t="n"/>
      <c r="AA38" s="17" t="n"/>
      <c r="AB38" s="13">
        <f>IF(COUNTA(B38:H38,J38:N38)=0,"",IF(OR(U38&lt;&gt;"",V38&lt;&gt;"",W38&lt;&gt;"",Y38="Desequilibrado"),"Anomalia","Conforme controlo"))</f>
        <v/>
      </c>
    </row>
    <row r="39">
      <c r="A39" s="18">
        <f>IF(COUNTA(B39:H39,J39:N39)=0,"",ROW()-6)</f>
        <v/>
      </c>
      <c r="B39" s="28" t="n"/>
      <c r="C39" s="5" t="n"/>
      <c r="D39" s="17" t="n"/>
      <c r="E39" s="19" t="n"/>
      <c r="F39" s="5" t="n"/>
      <c r="G39" s="30" t="n"/>
      <c r="H39" s="30" t="n"/>
      <c r="I39" s="31">
        <f>IF(AND(G39="",H39=""),"",IFERROR(G39-H39,""))</f>
        <v/>
      </c>
      <c r="J39" s="5" t="n"/>
      <c r="K39" s="5" t="n"/>
      <c r="L39" s="5" t="n"/>
      <c r="M39" s="17" t="n"/>
      <c r="N39" s="28" t="n"/>
      <c r="O39" s="13">
        <f>IF(F39="","",IFERROR(INDEX('Mapeamento'!$C$7:$C$106,MATCH("Conta|"&amp;F39,'Mapeamento'!$F$7:$F$106,0)),""))</f>
        <v/>
      </c>
      <c r="P39" s="13">
        <f>IF(J39="","",IFERROR(INDEX('Mapeamento'!$C$7:$C$106,MATCH("Cliente|"&amp;J39,'Mapeamento'!$F$7:$F$106,0)),""))</f>
        <v/>
      </c>
      <c r="Q39" s="13">
        <f>IF(K39="","",IFERROR(INDEX('Mapeamento'!$C$7:$C$106,MATCH("Fornecedor|"&amp;K39,'Mapeamento'!$F$7:$F$106,0)),""))</f>
        <v/>
      </c>
      <c r="R39" s="13">
        <f>IF(OR(L39="",M39=""),"",IFERROR(INDEX('Mapeamento'!$C$7:$C$106,MATCH("Documento|"&amp;L39&amp;"|"&amp;M39,'Mapeamento'!$F$7:$F$106,0)),""))</f>
        <v/>
      </c>
      <c r="S39" s="13">
        <f>IF(OR(C39="",D39=""),"",C39&amp;"|"&amp;D39)</f>
        <v/>
      </c>
      <c r="T39" s="13">
        <f>IF(OR(S39="",E39=""),"",S39&amp;"|"&amp;TEXT(E39,"0"))</f>
        <v/>
      </c>
      <c r="U39" s="20">
        <f>IFERROR(IF(COUNTA(B39:H39,J39:N39)=0,"",TEXTJOIN(" | ",TRUE,IF(AND('Painel'!$B$12="Sim",B39=""),"Data do movimento",""),IF(AND('Painel'!$B$13="Sim",D39=""),"Referência do lançamento",""),IF(AND('Painel'!$B$14="Sim",E39=""),"N.º de linha",""),IF(AND('Painel'!$B$15="Sim",F39=""),"Conta de origem",""),IF(AND('Painel'!$B$16="Sim",G39=0,H39=0),"Sem débito/crédito",""),IF(AND('Painel'!$B$16="Sim",G39&gt;0,H39&gt;0),"Débito e crédito simultâneos",""),IF(AND('Painel'!$B$17="Sim",OR(AND(L39&lt;&gt;"",M39=""),AND(L39="",M39&lt;&gt;""))),"Documento incompleto",""))),"")</f>
        <v/>
      </c>
      <c r="V39" s="20">
        <f>IFERROR(IF(COUNTA(B39:H39,J39:N39)=0,"",TEXTJOIN(" | ",TRUE,IF(AND('Painel'!$B$18="Sim",F39&lt;&gt;"",OR(O39="",IFERROR(INDEX('Mapeamento'!$G$7:$G$106,MATCH("Conta|"&amp;F39,'Mapeamento'!$F$7:$F$106,0)),"")&lt;&gt;"Pronto")),"Conta",""),IF(AND('Painel'!$B$18="Sim",J39&lt;&gt;"",OR(P39="",IFERROR(INDEX('Mapeamento'!$G$7:$G$106,MATCH("Cliente|"&amp;J39,'Mapeamento'!$F$7:$F$106,0)),"")&lt;&gt;"Pronto")),"Cliente",""),IF(AND('Painel'!$B$18="Sim",K39&lt;&gt;"",OR(Q39="",IFERROR(INDEX('Mapeamento'!$G$7:$G$106,MATCH("Fornecedor|"&amp;K39,'Mapeamento'!$F$7:$F$106,0)),"")&lt;&gt;"Pronto")),"Fornecedor",""),IF(AND('Painel'!$B$18="Sim",L39&lt;&gt;"",M39&lt;&gt;"",OR(R39="",IFERROR(INDEX('Mapeamento'!$G$7:$G$106,MATCH("Documento|"&amp;L39&amp;"|"&amp;M39,'Mapeamento'!$F$7:$F$106,0)),"")&lt;&gt;"Pronto")),"Documento",""))),"")</f>
        <v/>
      </c>
      <c r="W39" s="20">
        <f>IF(T39="","",IF(COUNTIF($T$7:$T$106,T39)&gt;1,"Chave de linha repetida",""))</f>
        <v/>
      </c>
      <c r="X39" s="20">
        <f>IF(OR(L39="",M39=""),"",IF(COUNTIFS($L$7:$L$106,L39,$M$7:$M$106,M39)&gt;1,"Referência repetida — confirmar",""))</f>
        <v/>
      </c>
      <c r="Y39" s="13">
        <f>IF(S39="","",IF(AND(IFERROR(SUMIFS($G$7:$G$106,$S$7:$S$106,S39)-SUMIFS($H$7:$H$106,$S$7:$S$106,S39),0)&lt;='Painel'!$B$8,IFERROR(SUMIFS($G$7:$G$106,$S$7:$S$106,S39)-SUMIFS($H$7:$H$106,$S$7:$S$106,S39),0)&gt;=-'Painel'!$B$8),"Equilibrado","Desequilibrado"))</f>
        <v/>
      </c>
      <c r="Z39" s="5" t="n"/>
      <c r="AA39" s="17" t="n"/>
      <c r="AB39" s="13">
        <f>IF(COUNTA(B39:H39,J39:N39)=0,"",IF(OR(U39&lt;&gt;"",V39&lt;&gt;"",W39&lt;&gt;"",Y39="Desequilibrado"),"Anomalia","Conforme controlo"))</f>
        <v/>
      </c>
    </row>
    <row r="40">
      <c r="A40" s="18">
        <f>IF(COUNTA(B40:H40,J40:N40)=0,"",ROW()-6)</f>
        <v/>
      </c>
      <c r="B40" s="28" t="n"/>
      <c r="C40" s="5" t="n"/>
      <c r="D40" s="17" t="n"/>
      <c r="E40" s="19" t="n"/>
      <c r="F40" s="5" t="n"/>
      <c r="G40" s="30" t="n"/>
      <c r="H40" s="30" t="n"/>
      <c r="I40" s="31">
        <f>IF(AND(G40="",H40=""),"",IFERROR(G40-H40,""))</f>
        <v/>
      </c>
      <c r="J40" s="5" t="n"/>
      <c r="K40" s="5" t="n"/>
      <c r="L40" s="5" t="n"/>
      <c r="M40" s="17" t="n"/>
      <c r="N40" s="28" t="n"/>
      <c r="O40" s="13">
        <f>IF(F40="","",IFERROR(INDEX('Mapeamento'!$C$7:$C$106,MATCH("Conta|"&amp;F40,'Mapeamento'!$F$7:$F$106,0)),""))</f>
        <v/>
      </c>
      <c r="P40" s="13">
        <f>IF(J40="","",IFERROR(INDEX('Mapeamento'!$C$7:$C$106,MATCH("Cliente|"&amp;J40,'Mapeamento'!$F$7:$F$106,0)),""))</f>
        <v/>
      </c>
      <c r="Q40" s="13">
        <f>IF(K40="","",IFERROR(INDEX('Mapeamento'!$C$7:$C$106,MATCH("Fornecedor|"&amp;K40,'Mapeamento'!$F$7:$F$106,0)),""))</f>
        <v/>
      </c>
      <c r="R40" s="13">
        <f>IF(OR(L40="",M40=""),"",IFERROR(INDEX('Mapeamento'!$C$7:$C$106,MATCH("Documento|"&amp;L40&amp;"|"&amp;M40,'Mapeamento'!$F$7:$F$106,0)),""))</f>
        <v/>
      </c>
      <c r="S40" s="13">
        <f>IF(OR(C40="",D40=""),"",C40&amp;"|"&amp;D40)</f>
        <v/>
      </c>
      <c r="T40" s="13">
        <f>IF(OR(S40="",E40=""),"",S40&amp;"|"&amp;TEXT(E40,"0"))</f>
        <v/>
      </c>
      <c r="U40" s="20">
        <f>IFERROR(IF(COUNTA(B40:H40,J40:N40)=0,"",TEXTJOIN(" | ",TRUE,IF(AND('Painel'!$B$12="Sim",B40=""),"Data do movimento",""),IF(AND('Painel'!$B$13="Sim",D40=""),"Referência do lançamento",""),IF(AND('Painel'!$B$14="Sim",E40=""),"N.º de linha",""),IF(AND('Painel'!$B$15="Sim",F40=""),"Conta de origem",""),IF(AND('Painel'!$B$16="Sim",G40=0,H40=0),"Sem débito/crédito",""),IF(AND('Painel'!$B$16="Sim",G40&gt;0,H40&gt;0),"Débito e crédito simultâneos",""),IF(AND('Painel'!$B$17="Sim",OR(AND(L40&lt;&gt;"",M40=""),AND(L40="",M40&lt;&gt;""))),"Documento incompleto",""))),"")</f>
        <v/>
      </c>
      <c r="V40" s="20">
        <f>IFERROR(IF(COUNTA(B40:H40,J40:N40)=0,"",TEXTJOIN(" | ",TRUE,IF(AND('Painel'!$B$18="Sim",F40&lt;&gt;"",OR(O40="",IFERROR(INDEX('Mapeamento'!$G$7:$G$106,MATCH("Conta|"&amp;F40,'Mapeamento'!$F$7:$F$106,0)),"")&lt;&gt;"Pronto")),"Conta",""),IF(AND('Painel'!$B$18="Sim",J40&lt;&gt;"",OR(P40="",IFERROR(INDEX('Mapeamento'!$G$7:$G$106,MATCH("Cliente|"&amp;J40,'Mapeamento'!$F$7:$F$106,0)),"")&lt;&gt;"Pronto")),"Cliente",""),IF(AND('Painel'!$B$18="Sim",K40&lt;&gt;"",OR(Q40="",IFERROR(INDEX('Mapeamento'!$G$7:$G$106,MATCH("Fornecedor|"&amp;K40,'Mapeamento'!$F$7:$F$106,0)),"")&lt;&gt;"Pronto")),"Fornecedor",""),IF(AND('Painel'!$B$18="Sim",L40&lt;&gt;"",M40&lt;&gt;"",OR(R40="",IFERROR(INDEX('Mapeamento'!$G$7:$G$106,MATCH("Documento|"&amp;L40&amp;"|"&amp;M40,'Mapeamento'!$F$7:$F$106,0)),"")&lt;&gt;"Pronto")),"Documento",""))),"")</f>
        <v/>
      </c>
      <c r="W40" s="20">
        <f>IF(T40="","",IF(COUNTIF($T$7:$T$106,T40)&gt;1,"Chave de linha repetida",""))</f>
        <v/>
      </c>
      <c r="X40" s="20">
        <f>IF(OR(L40="",M40=""),"",IF(COUNTIFS($L$7:$L$106,L40,$M$7:$M$106,M40)&gt;1,"Referência repetida — confirmar",""))</f>
        <v/>
      </c>
      <c r="Y40" s="13">
        <f>IF(S40="","",IF(AND(IFERROR(SUMIFS($G$7:$G$106,$S$7:$S$106,S40)-SUMIFS($H$7:$H$106,$S$7:$S$106,S40),0)&lt;='Painel'!$B$8,IFERROR(SUMIFS($G$7:$G$106,$S$7:$S$106,S40)-SUMIFS($H$7:$H$106,$S$7:$S$106,S40),0)&gt;=-'Painel'!$B$8),"Equilibrado","Desequilibrado"))</f>
        <v/>
      </c>
      <c r="Z40" s="5" t="n"/>
      <c r="AA40" s="17" t="n"/>
      <c r="AB40" s="13">
        <f>IF(COUNTA(B40:H40,J40:N40)=0,"",IF(OR(U40&lt;&gt;"",V40&lt;&gt;"",W40&lt;&gt;"",Y40="Desequilibrado"),"Anomalia","Conforme controlo"))</f>
        <v/>
      </c>
    </row>
    <row r="41">
      <c r="A41" s="18">
        <f>IF(COUNTA(B41:H41,J41:N41)=0,"",ROW()-6)</f>
        <v/>
      </c>
      <c r="B41" s="28" t="n"/>
      <c r="C41" s="5" t="n"/>
      <c r="D41" s="17" t="n"/>
      <c r="E41" s="19" t="n"/>
      <c r="F41" s="5" t="n"/>
      <c r="G41" s="30" t="n"/>
      <c r="H41" s="30" t="n"/>
      <c r="I41" s="31">
        <f>IF(AND(G41="",H41=""),"",IFERROR(G41-H41,""))</f>
        <v/>
      </c>
      <c r="J41" s="5" t="n"/>
      <c r="K41" s="5" t="n"/>
      <c r="L41" s="5" t="n"/>
      <c r="M41" s="17" t="n"/>
      <c r="N41" s="28" t="n"/>
      <c r="O41" s="13">
        <f>IF(F41="","",IFERROR(INDEX('Mapeamento'!$C$7:$C$106,MATCH("Conta|"&amp;F41,'Mapeamento'!$F$7:$F$106,0)),""))</f>
        <v/>
      </c>
      <c r="P41" s="13">
        <f>IF(J41="","",IFERROR(INDEX('Mapeamento'!$C$7:$C$106,MATCH("Cliente|"&amp;J41,'Mapeamento'!$F$7:$F$106,0)),""))</f>
        <v/>
      </c>
      <c r="Q41" s="13">
        <f>IF(K41="","",IFERROR(INDEX('Mapeamento'!$C$7:$C$106,MATCH("Fornecedor|"&amp;K41,'Mapeamento'!$F$7:$F$106,0)),""))</f>
        <v/>
      </c>
      <c r="R41" s="13">
        <f>IF(OR(L41="",M41=""),"",IFERROR(INDEX('Mapeamento'!$C$7:$C$106,MATCH("Documento|"&amp;L41&amp;"|"&amp;M41,'Mapeamento'!$F$7:$F$106,0)),""))</f>
        <v/>
      </c>
      <c r="S41" s="13">
        <f>IF(OR(C41="",D41=""),"",C41&amp;"|"&amp;D41)</f>
        <v/>
      </c>
      <c r="T41" s="13">
        <f>IF(OR(S41="",E41=""),"",S41&amp;"|"&amp;TEXT(E41,"0"))</f>
        <v/>
      </c>
      <c r="U41" s="20">
        <f>IFERROR(IF(COUNTA(B41:H41,J41:N41)=0,"",TEXTJOIN(" | ",TRUE,IF(AND('Painel'!$B$12="Sim",B41=""),"Data do movimento",""),IF(AND('Painel'!$B$13="Sim",D41=""),"Referência do lançamento",""),IF(AND('Painel'!$B$14="Sim",E41=""),"N.º de linha",""),IF(AND('Painel'!$B$15="Sim",F41=""),"Conta de origem",""),IF(AND('Painel'!$B$16="Sim",G41=0,H41=0),"Sem débito/crédito",""),IF(AND('Painel'!$B$16="Sim",G41&gt;0,H41&gt;0),"Débito e crédito simultâneos",""),IF(AND('Painel'!$B$17="Sim",OR(AND(L41&lt;&gt;"",M41=""),AND(L41="",M41&lt;&gt;""))),"Documento incompleto",""))),"")</f>
        <v/>
      </c>
      <c r="V41" s="20">
        <f>IFERROR(IF(COUNTA(B41:H41,J41:N41)=0,"",TEXTJOIN(" | ",TRUE,IF(AND('Painel'!$B$18="Sim",F41&lt;&gt;"",OR(O41="",IFERROR(INDEX('Mapeamento'!$G$7:$G$106,MATCH("Conta|"&amp;F41,'Mapeamento'!$F$7:$F$106,0)),"")&lt;&gt;"Pronto")),"Conta",""),IF(AND('Painel'!$B$18="Sim",J41&lt;&gt;"",OR(P41="",IFERROR(INDEX('Mapeamento'!$G$7:$G$106,MATCH("Cliente|"&amp;J41,'Mapeamento'!$F$7:$F$106,0)),"")&lt;&gt;"Pronto")),"Cliente",""),IF(AND('Painel'!$B$18="Sim",K41&lt;&gt;"",OR(Q41="",IFERROR(INDEX('Mapeamento'!$G$7:$G$106,MATCH("Fornecedor|"&amp;K41,'Mapeamento'!$F$7:$F$106,0)),"")&lt;&gt;"Pronto")),"Fornecedor",""),IF(AND('Painel'!$B$18="Sim",L41&lt;&gt;"",M41&lt;&gt;"",OR(R41="",IFERROR(INDEX('Mapeamento'!$G$7:$G$106,MATCH("Documento|"&amp;L41&amp;"|"&amp;M41,'Mapeamento'!$F$7:$F$106,0)),"")&lt;&gt;"Pronto")),"Documento",""))),"")</f>
        <v/>
      </c>
      <c r="W41" s="20">
        <f>IF(T41="","",IF(COUNTIF($T$7:$T$106,T41)&gt;1,"Chave de linha repetida",""))</f>
        <v/>
      </c>
      <c r="X41" s="20">
        <f>IF(OR(L41="",M41=""),"",IF(COUNTIFS($L$7:$L$106,L41,$M$7:$M$106,M41)&gt;1,"Referência repetida — confirmar",""))</f>
        <v/>
      </c>
      <c r="Y41" s="13">
        <f>IF(S41="","",IF(AND(IFERROR(SUMIFS($G$7:$G$106,$S$7:$S$106,S41)-SUMIFS($H$7:$H$106,$S$7:$S$106,S41),0)&lt;='Painel'!$B$8,IFERROR(SUMIFS($G$7:$G$106,$S$7:$S$106,S41)-SUMIFS($H$7:$H$106,$S$7:$S$106,S41),0)&gt;=-'Painel'!$B$8),"Equilibrado","Desequilibrado"))</f>
        <v/>
      </c>
      <c r="Z41" s="5" t="n"/>
      <c r="AA41" s="17" t="n"/>
      <c r="AB41" s="13">
        <f>IF(COUNTA(B41:H41,J41:N41)=0,"",IF(OR(U41&lt;&gt;"",V41&lt;&gt;"",W41&lt;&gt;"",Y41="Desequilibrado"),"Anomalia","Conforme controlo"))</f>
        <v/>
      </c>
    </row>
    <row r="42">
      <c r="A42" s="18">
        <f>IF(COUNTA(B42:H42,J42:N42)=0,"",ROW()-6)</f>
        <v/>
      </c>
      <c r="B42" s="28" t="n"/>
      <c r="C42" s="5" t="n"/>
      <c r="D42" s="17" t="n"/>
      <c r="E42" s="19" t="n"/>
      <c r="F42" s="5" t="n"/>
      <c r="G42" s="30" t="n"/>
      <c r="H42" s="30" t="n"/>
      <c r="I42" s="31">
        <f>IF(AND(G42="",H42=""),"",IFERROR(G42-H42,""))</f>
        <v/>
      </c>
      <c r="J42" s="5" t="n"/>
      <c r="K42" s="5" t="n"/>
      <c r="L42" s="5" t="n"/>
      <c r="M42" s="17" t="n"/>
      <c r="N42" s="28" t="n"/>
      <c r="O42" s="13">
        <f>IF(F42="","",IFERROR(INDEX('Mapeamento'!$C$7:$C$106,MATCH("Conta|"&amp;F42,'Mapeamento'!$F$7:$F$106,0)),""))</f>
        <v/>
      </c>
      <c r="P42" s="13">
        <f>IF(J42="","",IFERROR(INDEX('Mapeamento'!$C$7:$C$106,MATCH("Cliente|"&amp;J42,'Mapeamento'!$F$7:$F$106,0)),""))</f>
        <v/>
      </c>
      <c r="Q42" s="13">
        <f>IF(K42="","",IFERROR(INDEX('Mapeamento'!$C$7:$C$106,MATCH("Fornecedor|"&amp;K42,'Mapeamento'!$F$7:$F$106,0)),""))</f>
        <v/>
      </c>
      <c r="R42" s="13">
        <f>IF(OR(L42="",M42=""),"",IFERROR(INDEX('Mapeamento'!$C$7:$C$106,MATCH("Documento|"&amp;L42&amp;"|"&amp;M42,'Mapeamento'!$F$7:$F$106,0)),""))</f>
        <v/>
      </c>
      <c r="S42" s="13">
        <f>IF(OR(C42="",D42=""),"",C42&amp;"|"&amp;D42)</f>
        <v/>
      </c>
      <c r="T42" s="13">
        <f>IF(OR(S42="",E42=""),"",S42&amp;"|"&amp;TEXT(E42,"0"))</f>
        <v/>
      </c>
      <c r="U42" s="20">
        <f>IFERROR(IF(COUNTA(B42:H42,J42:N42)=0,"",TEXTJOIN(" | ",TRUE,IF(AND('Painel'!$B$12="Sim",B42=""),"Data do movimento",""),IF(AND('Painel'!$B$13="Sim",D42=""),"Referência do lançamento",""),IF(AND('Painel'!$B$14="Sim",E42=""),"N.º de linha",""),IF(AND('Painel'!$B$15="Sim",F42=""),"Conta de origem",""),IF(AND('Painel'!$B$16="Sim",G42=0,H42=0),"Sem débito/crédito",""),IF(AND('Painel'!$B$16="Sim",G42&gt;0,H42&gt;0),"Débito e crédito simultâneos",""),IF(AND('Painel'!$B$17="Sim",OR(AND(L42&lt;&gt;"",M42=""),AND(L42="",M42&lt;&gt;""))),"Documento incompleto",""))),"")</f>
        <v/>
      </c>
      <c r="V42" s="20">
        <f>IFERROR(IF(COUNTA(B42:H42,J42:N42)=0,"",TEXTJOIN(" | ",TRUE,IF(AND('Painel'!$B$18="Sim",F42&lt;&gt;"",OR(O42="",IFERROR(INDEX('Mapeamento'!$G$7:$G$106,MATCH("Conta|"&amp;F42,'Mapeamento'!$F$7:$F$106,0)),"")&lt;&gt;"Pronto")),"Conta",""),IF(AND('Painel'!$B$18="Sim",J42&lt;&gt;"",OR(P42="",IFERROR(INDEX('Mapeamento'!$G$7:$G$106,MATCH("Cliente|"&amp;J42,'Mapeamento'!$F$7:$F$106,0)),"")&lt;&gt;"Pronto")),"Cliente",""),IF(AND('Painel'!$B$18="Sim",K42&lt;&gt;"",OR(Q42="",IFERROR(INDEX('Mapeamento'!$G$7:$G$106,MATCH("Fornecedor|"&amp;K42,'Mapeamento'!$F$7:$F$106,0)),"")&lt;&gt;"Pronto")),"Fornecedor",""),IF(AND('Painel'!$B$18="Sim",L42&lt;&gt;"",M42&lt;&gt;"",OR(R42="",IFERROR(INDEX('Mapeamento'!$G$7:$G$106,MATCH("Documento|"&amp;L42&amp;"|"&amp;M42,'Mapeamento'!$F$7:$F$106,0)),"")&lt;&gt;"Pronto")),"Documento",""))),"")</f>
        <v/>
      </c>
      <c r="W42" s="20">
        <f>IF(T42="","",IF(COUNTIF($T$7:$T$106,T42)&gt;1,"Chave de linha repetida",""))</f>
        <v/>
      </c>
      <c r="X42" s="20">
        <f>IF(OR(L42="",M42=""),"",IF(COUNTIFS($L$7:$L$106,L42,$M$7:$M$106,M42)&gt;1,"Referência repetida — confirmar",""))</f>
        <v/>
      </c>
      <c r="Y42" s="13">
        <f>IF(S42="","",IF(AND(IFERROR(SUMIFS($G$7:$G$106,$S$7:$S$106,S42)-SUMIFS($H$7:$H$106,$S$7:$S$106,S42),0)&lt;='Painel'!$B$8,IFERROR(SUMIFS($G$7:$G$106,$S$7:$S$106,S42)-SUMIFS($H$7:$H$106,$S$7:$S$106,S42),0)&gt;=-'Painel'!$B$8),"Equilibrado","Desequilibrado"))</f>
        <v/>
      </c>
      <c r="Z42" s="5" t="n"/>
      <c r="AA42" s="17" t="n"/>
      <c r="AB42" s="13">
        <f>IF(COUNTA(B42:H42,J42:N42)=0,"",IF(OR(U42&lt;&gt;"",V42&lt;&gt;"",W42&lt;&gt;"",Y42="Desequilibrado"),"Anomalia","Conforme controlo"))</f>
        <v/>
      </c>
    </row>
    <row r="43">
      <c r="A43" s="18">
        <f>IF(COUNTA(B43:H43,J43:N43)=0,"",ROW()-6)</f>
        <v/>
      </c>
      <c r="B43" s="28" t="n"/>
      <c r="C43" s="5" t="n"/>
      <c r="D43" s="17" t="n"/>
      <c r="E43" s="19" t="n"/>
      <c r="F43" s="5" t="n"/>
      <c r="G43" s="30" t="n"/>
      <c r="H43" s="30" t="n"/>
      <c r="I43" s="31">
        <f>IF(AND(G43="",H43=""),"",IFERROR(G43-H43,""))</f>
        <v/>
      </c>
      <c r="J43" s="5" t="n"/>
      <c r="K43" s="5" t="n"/>
      <c r="L43" s="5" t="n"/>
      <c r="M43" s="17" t="n"/>
      <c r="N43" s="28" t="n"/>
      <c r="O43" s="13">
        <f>IF(F43="","",IFERROR(INDEX('Mapeamento'!$C$7:$C$106,MATCH("Conta|"&amp;F43,'Mapeamento'!$F$7:$F$106,0)),""))</f>
        <v/>
      </c>
      <c r="P43" s="13">
        <f>IF(J43="","",IFERROR(INDEX('Mapeamento'!$C$7:$C$106,MATCH("Cliente|"&amp;J43,'Mapeamento'!$F$7:$F$106,0)),""))</f>
        <v/>
      </c>
      <c r="Q43" s="13">
        <f>IF(K43="","",IFERROR(INDEX('Mapeamento'!$C$7:$C$106,MATCH("Fornecedor|"&amp;K43,'Mapeamento'!$F$7:$F$106,0)),""))</f>
        <v/>
      </c>
      <c r="R43" s="13">
        <f>IF(OR(L43="",M43=""),"",IFERROR(INDEX('Mapeamento'!$C$7:$C$106,MATCH("Documento|"&amp;L43&amp;"|"&amp;M43,'Mapeamento'!$F$7:$F$106,0)),""))</f>
        <v/>
      </c>
      <c r="S43" s="13">
        <f>IF(OR(C43="",D43=""),"",C43&amp;"|"&amp;D43)</f>
        <v/>
      </c>
      <c r="T43" s="13">
        <f>IF(OR(S43="",E43=""),"",S43&amp;"|"&amp;TEXT(E43,"0"))</f>
        <v/>
      </c>
      <c r="U43" s="20">
        <f>IFERROR(IF(COUNTA(B43:H43,J43:N43)=0,"",TEXTJOIN(" | ",TRUE,IF(AND('Painel'!$B$12="Sim",B43=""),"Data do movimento",""),IF(AND('Painel'!$B$13="Sim",D43=""),"Referência do lançamento",""),IF(AND('Painel'!$B$14="Sim",E43=""),"N.º de linha",""),IF(AND('Painel'!$B$15="Sim",F43=""),"Conta de origem",""),IF(AND('Painel'!$B$16="Sim",G43=0,H43=0),"Sem débito/crédito",""),IF(AND('Painel'!$B$16="Sim",G43&gt;0,H43&gt;0),"Débito e crédito simultâneos",""),IF(AND('Painel'!$B$17="Sim",OR(AND(L43&lt;&gt;"",M43=""),AND(L43="",M43&lt;&gt;""))),"Documento incompleto",""))),"")</f>
        <v/>
      </c>
      <c r="V43" s="20">
        <f>IFERROR(IF(COUNTA(B43:H43,J43:N43)=0,"",TEXTJOIN(" | ",TRUE,IF(AND('Painel'!$B$18="Sim",F43&lt;&gt;"",OR(O43="",IFERROR(INDEX('Mapeamento'!$G$7:$G$106,MATCH("Conta|"&amp;F43,'Mapeamento'!$F$7:$F$106,0)),"")&lt;&gt;"Pronto")),"Conta",""),IF(AND('Painel'!$B$18="Sim",J43&lt;&gt;"",OR(P43="",IFERROR(INDEX('Mapeamento'!$G$7:$G$106,MATCH("Cliente|"&amp;J43,'Mapeamento'!$F$7:$F$106,0)),"")&lt;&gt;"Pronto")),"Cliente",""),IF(AND('Painel'!$B$18="Sim",K43&lt;&gt;"",OR(Q43="",IFERROR(INDEX('Mapeamento'!$G$7:$G$106,MATCH("Fornecedor|"&amp;K43,'Mapeamento'!$F$7:$F$106,0)),"")&lt;&gt;"Pronto")),"Fornecedor",""),IF(AND('Painel'!$B$18="Sim",L43&lt;&gt;"",M43&lt;&gt;"",OR(R43="",IFERROR(INDEX('Mapeamento'!$G$7:$G$106,MATCH("Documento|"&amp;L43&amp;"|"&amp;M43,'Mapeamento'!$F$7:$F$106,0)),"")&lt;&gt;"Pronto")),"Documento",""))),"")</f>
        <v/>
      </c>
      <c r="W43" s="20">
        <f>IF(T43="","",IF(COUNTIF($T$7:$T$106,T43)&gt;1,"Chave de linha repetida",""))</f>
        <v/>
      </c>
      <c r="X43" s="20">
        <f>IF(OR(L43="",M43=""),"",IF(COUNTIFS($L$7:$L$106,L43,$M$7:$M$106,M43)&gt;1,"Referência repetida — confirmar",""))</f>
        <v/>
      </c>
      <c r="Y43" s="13">
        <f>IF(S43="","",IF(AND(IFERROR(SUMIFS($G$7:$G$106,$S$7:$S$106,S43)-SUMIFS($H$7:$H$106,$S$7:$S$106,S43),0)&lt;='Painel'!$B$8,IFERROR(SUMIFS($G$7:$G$106,$S$7:$S$106,S43)-SUMIFS($H$7:$H$106,$S$7:$S$106,S43),0)&gt;=-'Painel'!$B$8),"Equilibrado","Desequilibrado"))</f>
        <v/>
      </c>
      <c r="Z43" s="5" t="n"/>
      <c r="AA43" s="17" t="n"/>
      <c r="AB43" s="13">
        <f>IF(COUNTA(B43:H43,J43:N43)=0,"",IF(OR(U43&lt;&gt;"",V43&lt;&gt;"",W43&lt;&gt;"",Y43="Desequilibrado"),"Anomalia","Conforme controlo"))</f>
        <v/>
      </c>
    </row>
    <row r="44">
      <c r="A44" s="18">
        <f>IF(COUNTA(B44:H44,J44:N44)=0,"",ROW()-6)</f>
        <v/>
      </c>
      <c r="B44" s="28" t="n"/>
      <c r="C44" s="5" t="n"/>
      <c r="D44" s="17" t="n"/>
      <c r="E44" s="19" t="n"/>
      <c r="F44" s="5" t="n"/>
      <c r="G44" s="30" t="n"/>
      <c r="H44" s="30" t="n"/>
      <c r="I44" s="31">
        <f>IF(AND(G44="",H44=""),"",IFERROR(G44-H44,""))</f>
        <v/>
      </c>
      <c r="J44" s="5" t="n"/>
      <c r="K44" s="5" t="n"/>
      <c r="L44" s="5" t="n"/>
      <c r="M44" s="17" t="n"/>
      <c r="N44" s="28" t="n"/>
      <c r="O44" s="13">
        <f>IF(F44="","",IFERROR(INDEX('Mapeamento'!$C$7:$C$106,MATCH("Conta|"&amp;F44,'Mapeamento'!$F$7:$F$106,0)),""))</f>
        <v/>
      </c>
      <c r="P44" s="13">
        <f>IF(J44="","",IFERROR(INDEX('Mapeamento'!$C$7:$C$106,MATCH("Cliente|"&amp;J44,'Mapeamento'!$F$7:$F$106,0)),""))</f>
        <v/>
      </c>
      <c r="Q44" s="13">
        <f>IF(K44="","",IFERROR(INDEX('Mapeamento'!$C$7:$C$106,MATCH("Fornecedor|"&amp;K44,'Mapeamento'!$F$7:$F$106,0)),""))</f>
        <v/>
      </c>
      <c r="R44" s="13">
        <f>IF(OR(L44="",M44=""),"",IFERROR(INDEX('Mapeamento'!$C$7:$C$106,MATCH("Documento|"&amp;L44&amp;"|"&amp;M44,'Mapeamento'!$F$7:$F$106,0)),""))</f>
        <v/>
      </c>
      <c r="S44" s="13">
        <f>IF(OR(C44="",D44=""),"",C44&amp;"|"&amp;D44)</f>
        <v/>
      </c>
      <c r="T44" s="13">
        <f>IF(OR(S44="",E44=""),"",S44&amp;"|"&amp;TEXT(E44,"0"))</f>
        <v/>
      </c>
      <c r="U44" s="20">
        <f>IFERROR(IF(COUNTA(B44:H44,J44:N44)=0,"",TEXTJOIN(" | ",TRUE,IF(AND('Painel'!$B$12="Sim",B44=""),"Data do movimento",""),IF(AND('Painel'!$B$13="Sim",D44=""),"Referência do lançamento",""),IF(AND('Painel'!$B$14="Sim",E44=""),"N.º de linha",""),IF(AND('Painel'!$B$15="Sim",F44=""),"Conta de origem",""),IF(AND('Painel'!$B$16="Sim",G44=0,H44=0),"Sem débito/crédito",""),IF(AND('Painel'!$B$16="Sim",G44&gt;0,H44&gt;0),"Débito e crédito simultâneos",""),IF(AND('Painel'!$B$17="Sim",OR(AND(L44&lt;&gt;"",M44=""),AND(L44="",M44&lt;&gt;""))),"Documento incompleto",""))),"")</f>
        <v/>
      </c>
      <c r="V44" s="20">
        <f>IFERROR(IF(COUNTA(B44:H44,J44:N44)=0,"",TEXTJOIN(" | ",TRUE,IF(AND('Painel'!$B$18="Sim",F44&lt;&gt;"",OR(O44="",IFERROR(INDEX('Mapeamento'!$G$7:$G$106,MATCH("Conta|"&amp;F44,'Mapeamento'!$F$7:$F$106,0)),"")&lt;&gt;"Pronto")),"Conta",""),IF(AND('Painel'!$B$18="Sim",J44&lt;&gt;"",OR(P44="",IFERROR(INDEX('Mapeamento'!$G$7:$G$106,MATCH("Cliente|"&amp;J44,'Mapeamento'!$F$7:$F$106,0)),"")&lt;&gt;"Pronto")),"Cliente",""),IF(AND('Painel'!$B$18="Sim",K44&lt;&gt;"",OR(Q44="",IFERROR(INDEX('Mapeamento'!$G$7:$G$106,MATCH("Fornecedor|"&amp;K44,'Mapeamento'!$F$7:$F$106,0)),"")&lt;&gt;"Pronto")),"Fornecedor",""),IF(AND('Painel'!$B$18="Sim",L44&lt;&gt;"",M44&lt;&gt;"",OR(R44="",IFERROR(INDEX('Mapeamento'!$G$7:$G$106,MATCH("Documento|"&amp;L44&amp;"|"&amp;M44,'Mapeamento'!$F$7:$F$106,0)),"")&lt;&gt;"Pronto")),"Documento",""))),"")</f>
        <v/>
      </c>
      <c r="W44" s="20">
        <f>IF(T44="","",IF(COUNTIF($T$7:$T$106,T44)&gt;1,"Chave de linha repetida",""))</f>
        <v/>
      </c>
      <c r="X44" s="20">
        <f>IF(OR(L44="",M44=""),"",IF(COUNTIFS($L$7:$L$106,L44,$M$7:$M$106,M44)&gt;1,"Referência repetida — confirmar",""))</f>
        <v/>
      </c>
      <c r="Y44" s="13">
        <f>IF(S44="","",IF(AND(IFERROR(SUMIFS($G$7:$G$106,$S$7:$S$106,S44)-SUMIFS($H$7:$H$106,$S$7:$S$106,S44),0)&lt;='Painel'!$B$8,IFERROR(SUMIFS($G$7:$G$106,$S$7:$S$106,S44)-SUMIFS($H$7:$H$106,$S$7:$S$106,S44),0)&gt;=-'Painel'!$B$8),"Equilibrado","Desequilibrado"))</f>
        <v/>
      </c>
      <c r="Z44" s="5" t="n"/>
      <c r="AA44" s="17" t="n"/>
      <c r="AB44" s="13">
        <f>IF(COUNTA(B44:H44,J44:N44)=0,"",IF(OR(U44&lt;&gt;"",V44&lt;&gt;"",W44&lt;&gt;"",Y44="Desequilibrado"),"Anomalia","Conforme controlo"))</f>
        <v/>
      </c>
    </row>
    <row r="45">
      <c r="A45" s="18">
        <f>IF(COUNTA(B45:H45,J45:N45)=0,"",ROW()-6)</f>
        <v/>
      </c>
      <c r="B45" s="28" t="n"/>
      <c r="C45" s="5" t="n"/>
      <c r="D45" s="17" t="n"/>
      <c r="E45" s="19" t="n"/>
      <c r="F45" s="5" t="n"/>
      <c r="G45" s="30" t="n"/>
      <c r="H45" s="30" t="n"/>
      <c r="I45" s="31">
        <f>IF(AND(G45="",H45=""),"",IFERROR(G45-H45,""))</f>
        <v/>
      </c>
      <c r="J45" s="5" t="n"/>
      <c r="K45" s="5" t="n"/>
      <c r="L45" s="5" t="n"/>
      <c r="M45" s="17" t="n"/>
      <c r="N45" s="28" t="n"/>
      <c r="O45" s="13">
        <f>IF(F45="","",IFERROR(INDEX('Mapeamento'!$C$7:$C$106,MATCH("Conta|"&amp;F45,'Mapeamento'!$F$7:$F$106,0)),""))</f>
        <v/>
      </c>
      <c r="P45" s="13">
        <f>IF(J45="","",IFERROR(INDEX('Mapeamento'!$C$7:$C$106,MATCH("Cliente|"&amp;J45,'Mapeamento'!$F$7:$F$106,0)),""))</f>
        <v/>
      </c>
      <c r="Q45" s="13">
        <f>IF(K45="","",IFERROR(INDEX('Mapeamento'!$C$7:$C$106,MATCH("Fornecedor|"&amp;K45,'Mapeamento'!$F$7:$F$106,0)),""))</f>
        <v/>
      </c>
      <c r="R45" s="13">
        <f>IF(OR(L45="",M45=""),"",IFERROR(INDEX('Mapeamento'!$C$7:$C$106,MATCH("Documento|"&amp;L45&amp;"|"&amp;M45,'Mapeamento'!$F$7:$F$106,0)),""))</f>
        <v/>
      </c>
      <c r="S45" s="13">
        <f>IF(OR(C45="",D45=""),"",C45&amp;"|"&amp;D45)</f>
        <v/>
      </c>
      <c r="T45" s="13">
        <f>IF(OR(S45="",E45=""),"",S45&amp;"|"&amp;TEXT(E45,"0"))</f>
        <v/>
      </c>
      <c r="U45" s="20">
        <f>IFERROR(IF(COUNTA(B45:H45,J45:N45)=0,"",TEXTJOIN(" | ",TRUE,IF(AND('Painel'!$B$12="Sim",B45=""),"Data do movimento",""),IF(AND('Painel'!$B$13="Sim",D45=""),"Referência do lançamento",""),IF(AND('Painel'!$B$14="Sim",E45=""),"N.º de linha",""),IF(AND('Painel'!$B$15="Sim",F45=""),"Conta de origem",""),IF(AND('Painel'!$B$16="Sim",G45=0,H45=0),"Sem débito/crédito",""),IF(AND('Painel'!$B$16="Sim",G45&gt;0,H45&gt;0),"Débito e crédito simultâneos",""),IF(AND('Painel'!$B$17="Sim",OR(AND(L45&lt;&gt;"",M45=""),AND(L45="",M45&lt;&gt;""))),"Documento incompleto",""))),"")</f>
        <v/>
      </c>
      <c r="V45" s="20">
        <f>IFERROR(IF(COUNTA(B45:H45,J45:N45)=0,"",TEXTJOIN(" | ",TRUE,IF(AND('Painel'!$B$18="Sim",F45&lt;&gt;"",OR(O45="",IFERROR(INDEX('Mapeamento'!$G$7:$G$106,MATCH("Conta|"&amp;F45,'Mapeamento'!$F$7:$F$106,0)),"")&lt;&gt;"Pronto")),"Conta",""),IF(AND('Painel'!$B$18="Sim",J45&lt;&gt;"",OR(P45="",IFERROR(INDEX('Mapeamento'!$G$7:$G$106,MATCH("Cliente|"&amp;J45,'Mapeamento'!$F$7:$F$106,0)),"")&lt;&gt;"Pronto")),"Cliente",""),IF(AND('Painel'!$B$18="Sim",K45&lt;&gt;"",OR(Q45="",IFERROR(INDEX('Mapeamento'!$G$7:$G$106,MATCH("Fornecedor|"&amp;K45,'Mapeamento'!$F$7:$F$106,0)),"")&lt;&gt;"Pronto")),"Fornecedor",""),IF(AND('Painel'!$B$18="Sim",L45&lt;&gt;"",M45&lt;&gt;"",OR(R45="",IFERROR(INDEX('Mapeamento'!$G$7:$G$106,MATCH("Documento|"&amp;L45&amp;"|"&amp;M45,'Mapeamento'!$F$7:$F$106,0)),"")&lt;&gt;"Pronto")),"Documento",""))),"")</f>
        <v/>
      </c>
      <c r="W45" s="20">
        <f>IF(T45="","",IF(COUNTIF($T$7:$T$106,T45)&gt;1,"Chave de linha repetida",""))</f>
        <v/>
      </c>
      <c r="X45" s="20">
        <f>IF(OR(L45="",M45=""),"",IF(COUNTIFS($L$7:$L$106,L45,$M$7:$M$106,M45)&gt;1,"Referência repetida — confirmar",""))</f>
        <v/>
      </c>
      <c r="Y45" s="13">
        <f>IF(S45="","",IF(AND(IFERROR(SUMIFS($G$7:$G$106,$S$7:$S$106,S45)-SUMIFS($H$7:$H$106,$S$7:$S$106,S45),0)&lt;='Painel'!$B$8,IFERROR(SUMIFS($G$7:$G$106,$S$7:$S$106,S45)-SUMIFS($H$7:$H$106,$S$7:$S$106,S45),0)&gt;=-'Painel'!$B$8),"Equilibrado","Desequilibrado"))</f>
        <v/>
      </c>
      <c r="Z45" s="5" t="n"/>
      <c r="AA45" s="17" t="n"/>
      <c r="AB45" s="13">
        <f>IF(COUNTA(B45:H45,J45:N45)=0,"",IF(OR(U45&lt;&gt;"",V45&lt;&gt;"",W45&lt;&gt;"",Y45="Desequilibrado"),"Anomalia","Conforme controlo"))</f>
        <v/>
      </c>
    </row>
    <row r="46">
      <c r="A46" s="18">
        <f>IF(COUNTA(B46:H46,J46:N46)=0,"",ROW()-6)</f>
        <v/>
      </c>
      <c r="B46" s="28" t="n"/>
      <c r="C46" s="5" t="n"/>
      <c r="D46" s="17" t="n"/>
      <c r="E46" s="19" t="n"/>
      <c r="F46" s="5" t="n"/>
      <c r="G46" s="30" t="n"/>
      <c r="H46" s="30" t="n"/>
      <c r="I46" s="31">
        <f>IF(AND(G46="",H46=""),"",IFERROR(G46-H46,""))</f>
        <v/>
      </c>
      <c r="J46" s="5" t="n"/>
      <c r="K46" s="5" t="n"/>
      <c r="L46" s="5" t="n"/>
      <c r="M46" s="17" t="n"/>
      <c r="N46" s="28" t="n"/>
      <c r="O46" s="13">
        <f>IF(F46="","",IFERROR(INDEX('Mapeamento'!$C$7:$C$106,MATCH("Conta|"&amp;F46,'Mapeamento'!$F$7:$F$106,0)),""))</f>
        <v/>
      </c>
      <c r="P46" s="13">
        <f>IF(J46="","",IFERROR(INDEX('Mapeamento'!$C$7:$C$106,MATCH("Cliente|"&amp;J46,'Mapeamento'!$F$7:$F$106,0)),""))</f>
        <v/>
      </c>
      <c r="Q46" s="13">
        <f>IF(K46="","",IFERROR(INDEX('Mapeamento'!$C$7:$C$106,MATCH("Fornecedor|"&amp;K46,'Mapeamento'!$F$7:$F$106,0)),""))</f>
        <v/>
      </c>
      <c r="R46" s="13">
        <f>IF(OR(L46="",M46=""),"",IFERROR(INDEX('Mapeamento'!$C$7:$C$106,MATCH("Documento|"&amp;L46&amp;"|"&amp;M46,'Mapeamento'!$F$7:$F$106,0)),""))</f>
        <v/>
      </c>
      <c r="S46" s="13">
        <f>IF(OR(C46="",D46=""),"",C46&amp;"|"&amp;D46)</f>
        <v/>
      </c>
      <c r="T46" s="13">
        <f>IF(OR(S46="",E46=""),"",S46&amp;"|"&amp;TEXT(E46,"0"))</f>
        <v/>
      </c>
      <c r="U46" s="20">
        <f>IFERROR(IF(COUNTA(B46:H46,J46:N46)=0,"",TEXTJOIN(" | ",TRUE,IF(AND('Painel'!$B$12="Sim",B46=""),"Data do movimento",""),IF(AND('Painel'!$B$13="Sim",D46=""),"Referência do lançamento",""),IF(AND('Painel'!$B$14="Sim",E46=""),"N.º de linha",""),IF(AND('Painel'!$B$15="Sim",F46=""),"Conta de origem",""),IF(AND('Painel'!$B$16="Sim",G46=0,H46=0),"Sem débito/crédito",""),IF(AND('Painel'!$B$16="Sim",G46&gt;0,H46&gt;0),"Débito e crédito simultâneos",""),IF(AND('Painel'!$B$17="Sim",OR(AND(L46&lt;&gt;"",M46=""),AND(L46="",M46&lt;&gt;""))),"Documento incompleto",""))),"")</f>
        <v/>
      </c>
      <c r="V46" s="20">
        <f>IFERROR(IF(COUNTA(B46:H46,J46:N46)=0,"",TEXTJOIN(" | ",TRUE,IF(AND('Painel'!$B$18="Sim",F46&lt;&gt;"",OR(O46="",IFERROR(INDEX('Mapeamento'!$G$7:$G$106,MATCH("Conta|"&amp;F46,'Mapeamento'!$F$7:$F$106,0)),"")&lt;&gt;"Pronto")),"Conta",""),IF(AND('Painel'!$B$18="Sim",J46&lt;&gt;"",OR(P46="",IFERROR(INDEX('Mapeamento'!$G$7:$G$106,MATCH("Cliente|"&amp;J46,'Mapeamento'!$F$7:$F$106,0)),"")&lt;&gt;"Pronto")),"Cliente",""),IF(AND('Painel'!$B$18="Sim",K46&lt;&gt;"",OR(Q46="",IFERROR(INDEX('Mapeamento'!$G$7:$G$106,MATCH("Fornecedor|"&amp;K46,'Mapeamento'!$F$7:$F$106,0)),"")&lt;&gt;"Pronto")),"Fornecedor",""),IF(AND('Painel'!$B$18="Sim",L46&lt;&gt;"",M46&lt;&gt;"",OR(R46="",IFERROR(INDEX('Mapeamento'!$G$7:$G$106,MATCH("Documento|"&amp;L46&amp;"|"&amp;M46,'Mapeamento'!$F$7:$F$106,0)),"")&lt;&gt;"Pronto")),"Documento",""))),"")</f>
        <v/>
      </c>
      <c r="W46" s="20">
        <f>IF(T46="","",IF(COUNTIF($T$7:$T$106,T46)&gt;1,"Chave de linha repetida",""))</f>
        <v/>
      </c>
      <c r="X46" s="20">
        <f>IF(OR(L46="",M46=""),"",IF(COUNTIFS($L$7:$L$106,L46,$M$7:$M$106,M46)&gt;1,"Referência repetida — confirmar",""))</f>
        <v/>
      </c>
      <c r="Y46" s="13">
        <f>IF(S46="","",IF(AND(IFERROR(SUMIFS($G$7:$G$106,$S$7:$S$106,S46)-SUMIFS($H$7:$H$106,$S$7:$S$106,S46),0)&lt;='Painel'!$B$8,IFERROR(SUMIFS($G$7:$G$106,$S$7:$S$106,S46)-SUMIFS($H$7:$H$106,$S$7:$S$106,S46),0)&gt;=-'Painel'!$B$8),"Equilibrado","Desequilibrado"))</f>
        <v/>
      </c>
      <c r="Z46" s="5" t="n"/>
      <c r="AA46" s="17" t="n"/>
      <c r="AB46" s="13">
        <f>IF(COUNTA(B46:H46,J46:N46)=0,"",IF(OR(U46&lt;&gt;"",V46&lt;&gt;"",W46&lt;&gt;"",Y46="Desequilibrado"),"Anomalia","Conforme controlo"))</f>
        <v/>
      </c>
    </row>
    <row r="47">
      <c r="A47" s="18">
        <f>IF(COUNTA(B47:H47,J47:N47)=0,"",ROW()-6)</f>
        <v/>
      </c>
      <c r="B47" s="28" t="n"/>
      <c r="C47" s="5" t="n"/>
      <c r="D47" s="17" t="n"/>
      <c r="E47" s="19" t="n"/>
      <c r="F47" s="5" t="n"/>
      <c r="G47" s="30" t="n"/>
      <c r="H47" s="30" t="n"/>
      <c r="I47" s="31">
        <f>IF(AND(G47="",H47=""),"",IFERROR(G47-H47,""))</f>
        <v/>
      </c>
      <c r="J47" s="5" t="n"/>
      <c r="K47" s="5" t="n"/>
      <c r="L47" s="5" t="n"/>
      <c r="M47" s="17" t="n"/>
      <c r="N47" s="28" t="n"/>
      <c r="O47" s="13">
        <f>IF(F47="","",IFERROR(INDEX('Mapeamento'!$C$7:$C$106,MATCH("Conta|"&amp;F47,'Mapeamento'!$F$7:$F$106,0)),""))</f>
        <v/>
      </c>
      <c r="P47" s="13">
        <f>IF(J47="","",IFERROR(INDEX('Mapeamento'!$C$7:$C$106,MATCH("Cliente|"&amp;J47,'Mapeamento'!$F$7:$F$106,0)),""))</f>
        <v/>
      </c>
      <c r="Q47" s="13">
        <f>IF(K47="","",IFERROR(INDEX('Mapeamento'!$C$7:$C$106,MATCH("Fornecedor|"&amp;K47,'Mapeamento'!$F$7:$F$106,0)),""))</f>
        <v/>
      </c>
      <c r="R47" s="13">
        <f>IF(OR(L47="",M47=""),"",IFERROR(INDEX('Mapeamento'!$C$7:$C$106,MATCH("Documento|"&amp;L47&amp;"|"&amp;M47,'Mapeamento'!$F$7:$F$106,0)),""))</f>
        <v/>
      </c>
      <c r="S47" s="13">
        <f>IF(OR(C47="",D47=""),"",C47&amp;"|"&amp;D47)</f>
        <v/>
      </c>
      <c r="T47" s="13">
        <f>IF(OR(S47="",E47=""),"",S47&amp;"|"&amp;TEXT(E47,"0"))</f>
        <v/>
      </c>
      <c r="U47" s="20">
        <f>IFERROR(IF(COUNTA(B47:H47,J47:N47)=0,"",TEXTJOIN(" | ",TRUE,IF(AND('Painel'!$B$12="Sim",B47=""),"Data do movimento",""),IF(AND('Painel'!$B$13="Sim",D47=""),"Referência do lançamento",""),IF(AND('Painel'!$B$14="Sim",E47=""),"N.º de linha",""),IF(AND('Painel'!$B$15="Sim",F47=""),"Conta de origem",""),IF(AND('Painel'!$B$16="Sim",G47=0,H47=0),"Sem débito/crédito",""),IF(AND('Painel'!$B$16="Sim",G47&gt;0,H47&gt;0),"Débito e crédito simultâneos",""),IF(AND('Painel'!$B$17="Sim",OR(AND(L47&lt;&gt;"",M47=""),AND(L47="",M47&lt;&gt;""))),"Documento incompleto",""))),"")</f>
        <v/>
      </c>
      <c r="V47" s="20">
        <f>IFERROR(IF(COUNTA(B47:H47,J47:N47)=0,"",TEXTJOIN(" | ",TRUE,IF(AND('Painel'!$B$18="Sim",F47&lt;&gt;"",OR(O47="",IFERROR(INDEX('Mapeamento'!$G$7:$G$106,MATCH("Conta|"&amp;F47,'Mapeamento'!$F$7:$F$106,0)),"")&lt;&gt;"Pronto")),"Conta",""),IF(AND('Painel'!$B$18="Sim",J47&lt;&gt;"",OR(P47="",IFERROR(INDEX('Mapeamento'!$G$7:$G$106,MATCH("Cliente|"&amp;J47,'Mapeamento'!$F$7:$F$106,0)),"")&lt;&gt;"Pronto")),"Cliente",""),IF(AND('Painel'!$B$18="Sim",K47&lt;&gt;"",OR(Q47="",IFERROR(INDEX('Mapeamento'!$G$7:$G$106,MATCH("Fornecedor|"&amp;K47,'Mapeamento'!$F$7:$F$106,0)),"")&lt;&gt;"Pronto")),"Fornecedor",""),IF(AND('Painel'!$B$18="Sim",L47&lt;&gt;"",M47&lt;&gt;"",OR(R47="",IFERROR(INDEX('Mapeamento'!$G$7:$G$106,MATCH("Documento|"&amp;L47&amp;"|"&amp;M47,'Mapeamento'!$F$7:$F$106,0)),"")&lt;&gt;"Pronto")),"Documento",""))),"")</f>
        <v/>
      </c>
      <c r="W47" s="20">
        <f>IF(T47="","",IF(COUNTIF($T$7:$T$106,T47)&gt;1,"Chave de linha repetida",""))</f>
        <v/>
      </c>
      <c r="X47" s="20">
        <f>IF(OR(L47="",M47=""),"",IF(COUNTIFS($L$7:$L$106,L47,$M$7:$M$106,M47)&gt;1,"Referência repetida — confirmar",""))</f>
        <v/>
      </c>
      <c r="Y47" s="13">
        <f>IF(S47="","",IF(AND(IFERROR(SUMIFS($G$7:$G$106,$S$7:$S$106,S47)-SUMIFS($H$7:$H$106,$S$7:$S$106,S47),0)&lt;='Painel'!$B$8,IFERROR(SUMIFS($G$7:$G$106,$S$7:$S$106,S47)-SUMIFS($H$7:$H$106,$S$7:$S$106,S47),0)&gt;=-'Painel'!$B$8),"Equilibrado","Desequilibrado"))</f>
        <v/>
      </c>
      <c r="Z47" s="5" t="n"/>
      <c r="AA47" s="17" t="n"/>
      <c r="AB47" s="13">
        <f>IF(COUNTA(B47:H47,J47:N47)=0,"",IF(OR(U47&lt;&gt;"",V47&lt;&gt;"",W47&lt;&gt;"",Y47="Desequilibrado"),"Anomalia","Conforme controlo"))</f>
        <v/>
      </c>
    </row>
    <row r="48">
      <c r="A48" s="18">
        <f>IF(COUNTA(B48:H48,J48:N48)=0,"",ROW()-6)</f>
        <v/>
      </c>
      <c r="B48" s="28" t="n"/>
      <c r="C48" s="5" t="n"/>
      <c r="D48" s="17" t="n"/>
      <c r="E48" s="19" t="n"/>
      <c r="F48" s="5" t="n"/>
      <c r="G48" s="30" t="n"/>
      <c r="H48" s="30" t="n"/>
      <c r="I48" s="31">
        <f>IF(AND(G48="",H48=""),"",IFERROR(G48-H48,""))</f>
        <v/>
      </c>
      <c r="J48" s="5" t="n"/>
      <c r="K48" s="5" t="n"/>
      <c r="L48" s="5" t="n"/>
      <c r="M48" s="17" t="n"/>
      <c r="N48" s="28" t="n"/>
      <c r="O48" s="13">
        <f>IF(F48="","",IFERROR(INDEX('Mapeamento'!$C$7:$C$106,MATCH("Conta|"&amp;F48,'Mapeamento'!$F$7:$F$106,0)),""))</f>
        <v/>
      </c>
      <c r="P48" s="13">
        <f>IF(J48="","",IFERROR(INDEX('Mapeamento'!$C$7:$C$106,MATCH("Cliente|"&amp;J48,'Mapeamento'!$F$7:$F$106,0)),""))</f>
        <v/>
      </c>
      <c r="Q48" s="13">
        <f>IF(K48="","",IFERROR(INDEX('Mapeamento'!$C$7:$C$106,MATCH("Fornecedor|"&amp;K48,'Mapeamento'!$F$7:$F$106,0)),""))</f>
        <v/>
      </c>
      <c r="R48" s="13">
        <f>IF(OR(L48="",M48=""),"",IFERROR(INDEX('Mapeamento'!$C$7:$C$106,MATCH("Documento|"&amp;L48&amp;"|"&amp;M48,'Mapeamento'!$F$7:$F$106,0)),""))</f>
        <v/>
      </c>
      <c r="S48" s="13">
        <f>IF(OR(C48="",D48=""),"",C48&amp;"|"&amp;D48)</f>
        <v/>
      </c>
      <c r="T48" s="13">
        <f>IF(OR(S48="",E48=""),"",S48&amp;"|"&amp;TEXT(E48,"0"))</f>
        <v/>
      </c>
      <c r="U48" s="20">
        <f>IFERROR(IF(COUNTA(B48:H48,J48:N48)=0,"",TEXTJOIN(" | ",TRUE,IF(AND('Painel'!$B$12="Sim",B48=""),"Data do movimento",""),IF(AND('Painel'!$B$13="Sim",D48=""),"Referência do lançamento",""),IF(AND('Painel'!$B$14="Sim",E48=""),"N.º de linha",""),IF(AND('Painel'!$B$15="Sim",F48=""),"Conta de origem",""),IF(AND('Painel'!$B$16="Sim",G48=0,H48=0),"Sem débito/crédito",""),IF(AND('Painel'!$B$16="Sim",G48&gt;0,H48&gt;0),"Débito e crédito simultâneos",""),IF(AND('Painel'!$B$17="Sim",OR(AND(L48&lt;&gt;"",M48=""),AND(L48="",M48&lt;&gt;""))),"Documento incompleto",""))),"")</f>
        <v/>
      </c>
      <c r="V48" s="20">
        <f>IFERROR(IF(COUNTA(B48:H48,J48:N48)=0,"",TEXTJOIN(" | ",TRUE,IF(AND('Painel'!$B$18="Sim",F48&lt;&gt;"",OR(O48="",IFERROR(INDEX('Mapeamento'!$G$7:$G$106,MATCH("Conta|"&amp;F48,'Mapeamento'!$F$7:$F$106,0)),"")&lt;&gt;"Pronto")),"Conta",""),IF(AND('Painel'!$B$18="Sim",J48&lt;&gt;"",OR(P48="",IFERROR(INDEX('Mapeamento'!$G$7:$G$106,MATCH("Cliente|"&amp;J48,'Mapeamento'!$F$7:$F$106,0)),"")&lt;&gt;"Pronto")),"Cliente",""),IF(AND('Painel'!$B$18="Sim",K48&lt;&gt;"",OR(Q48="",IFERROR(INDEX('Mapeamento'!$G$7:$G$106,MATCH("Fornecedor|"&amp;K48,'Mapeamento'!$F$7:$F$106,0)),"")&lt;&gt;"Pronto")),"Fornecedor",""),IF(AND('Painel'!$B$18="Sim",L48&lt;&gt;"",M48&lt;&gt;"",OR(R48="",IFERROR(INDEX('Mapeamento'!$G$7:$G$106,MATCH("Documento|"&amp;L48&amp;"|"&amp;M48,'Mapeamento'!$F$7:$F$106,0)),"")&lt;&gt;"Pronto")),"Documento",""))),"")</f>
        <v/>
      </c>
      <c r="W48" s="20">
        <f>IF(T48="","",IF(COUNTIF($T$7:$T$106,T48)&gt;1,"Chave de linha repetida",""))</f>
        <v/>
      </c>
      <c r="X48" s="20">
        <f>IF(OR(L48="",M48=""),"",IF(COUNTIFS($L$7:$L$106,L48,$M$7:$M$106,M48)&gt;1,"Referência repetida — confirmar",""))</f>
        <v/>
      </c>
      <c r="Y48" s="13">
        <f>IF(S48="","",IF(AND(IFERROR(SUMIFS($G$7:$G$106,$S$7:$S$106,S48)-SUMIFS($H$7:$H$106,$S$7:$S$106,S48),0)&lt;='Painel'!$B$8,IFERROR(SUMIFS($G$7:$G$106,$S$7:$S$106,S48)-SUMIFS($H$7:$H$106,$S$7:$S$106,S48),0)&gt;=-'Painel'!$B$8),"Equilibrado","Desequilibrado"))</f>
        <v/>
      </c>
      <c r="Z48" s="5" t="n"/>
      <c r="AA48" s="17" t="n"/>
      <c r="AB48" s="13">
        <f>IF(COUNTA(B48:H48,J48:N48)=0,"",IF(OR(U48&lt;&gt;"",V48&lt;&gt;"",W48&lt;&gt;"",Y48="Desequilibrado"),"Anomalia","Conforme controlo"))</f>
        <v/>
      </c>
    </row>
    <row r="49">
      <c r="A49" s="18">
        <f>IF(COUNTA(B49:H49,J49:N49)=0,"",ROW()-6)</f>
        <v/>
      </c>
      <c r="B49" s="28" t="n"/>
      <c r="C49" s="5" t="n"/>
      <c r="D49" s="17" t="n"/>
      <c r="E49" s="19" t="n"/>
      <c r="F49" s="5" t="n"/>
      <c r="G49" s="30" t="n"/>
      <c r="H49" s="30" t="n"/>
      <c r="I49" s="31">
        <f>IF(AND(G49="",H49=""),"",IFERROR(G49-H49,""))</f>
        <v/>
      </c>
      <c r="J49" s="5" t="n"/>
      <c r="K49" s="5" t="n"/>
      <c r="L49" s="5" t="n"/>
      <c r="M49" s="17" t="n"/>
      <c r="N49" s="28" t="n"/>
      <c r="O49" s="13">
        <f>IF(F49="","",IFERROR(INDEX('Mapeamento'!$C$7:$C$106,MATCH("Conta|"&amp;F49,'Mapeamento'!$F$7:$F$106,0)),""))</f>
        <v/>
      </c>
      <c r="P49" s="13">
        <f>IF(J49="","",IFERROR(INDEX('Mapeamento'!$C$7:$C$106,MATCH("Cliente|"&amp;J49,'Mapeamento'!$F$7:$F$106,0)),""))</f>
        <v/>
      </c>
      <c r="Q49" s="13">
        <f>IF(K49="","",IFERROR(INDEX('Mapeamento'!$C$7:$C$106,MATCH("Fornecedor|"&amp;K49,'Mapeamento'!$F$7:$F$106,0)),""))</f>
        <v/>
      </c>
      <c r="R49" s="13">
        <f>IF(OR(L49="",M49=""),"",IFERROR(INDEX('Mapeamento'!$C$7:$C$106,MATCH("Documento|"&amp;L49&amp;"|"&amp;M49,'Mapeamento'!$F$7:$F$106,0)),""))</f>
        <v/>
      </c>
      <c r="S49" s="13">
        <f>IF(OR(C49="",D49=""),"",C49&amp;"|"&amp;D49)</f>
        <v/>
      </c>
      <c r="T49" s="13">
        <f>IF(OR(S49="",E49=""),"",S49&amp;"|"&amp;TEXT(E49,"0"))</f>
        <v/>
      </c>
      <c r="U49" s="20">
        <f>IFERROR(IF(COUNTA(B49:H49,J49:N49)=0,"",TEXTJOIN(" | ",TRUE,IF(AND('Painel'!$B$12="Sim",B49=""),"Data do movimento",""),IF(AND('Painel'!$B$13="Sim",D49=""),"Referência do lançamento",""),IF(AND('Painel'!$B$14="Sim",E49=""),"N.º de linha",""),IF(AND('Painel'!$B$15="Sim",F49=""),"Conta de origem",""),IF(AND('Painel'!$B$16="Sim",G49=0,H49=0),"Sem débito/crédito",""),IF(AND('Painel'!$B$16="Sim",G49&gt;0,H49&gt;0),"Débito e crédito simultâneos",""),IF(AND('Painel'!$B$17="Sim",OR(AND(L49&lt;&gt;"",M49=""),AND(L49="",M49&lt;&gt;""))),"Documento incompleto",""))),"")</f>
        <v/>
      </c>
      <c r="V49" s="20">
        <f>IFERROR(IF(COUNTA(B49:H49,J49:N49)=0,"",TEXTJOIN(" | ",TRUE,IF(AND('Painel'!$B$18="Sim",F49&lt;&gt;"",OR(O49="",IFERROR(INDEX('Mapeamento'!$G$7:$G$106,MATCH("Conta|"&amp;F49,'Mapeamento'!$F$7:$F$106,0)),"")&lt;&gt;"Pronto")),"Conta",""),IF(AND('Painel'!$B$18="Sim",J49&lt;&gt;"",OR(P49="",IFERROR(INDEX('Mapeamento'!$G$7:$G$106,MATCH("Cliente|"&amp;J49,'Mapeamento'!$F$7:$F$106,0)),"")&lt;&gt;"Pronto")),"Cliente",""),IF(AND('Painel'!$B$18="Sim",K49&lt;&gt;"",OR(Q49="",IFERROR(INDEX('Mapeamento'!$G$7:$G$106,MATCH("Fornecedor|"&amp;K49,'Mapeamento'!$F$7:$F$106,0)),"")&lt;&gt;"Pronto")),"Fornecedor",""),IF(AND('Painel'!$B$18="Sim",L49&lt;&gt;"",M49&lt;&gt;"",OR(R49="",IFERROR(INDEX('Mapeamento'!$G$7:$G$106,MATCH("Documento|"&amp;L49&amp;"|"&amp;M49,'Mapeamento'!$F$7:$F$106,0)),"")&lt;&gt;"Pronto")),"Documento",""))),"")</f>
        <v/>
      </c>
      <c r="W49" s="20">
        <f>IF(T49="","",IF(COUNTIF($T$7:$T$106,T49)&gt;1,"Chave de linha repetida",""))</f>
        <v/>
      </c>
      <c r="X49" s="20">
        <f>IF(OR(L49="",M49=""),"",IF(COUNTIFS($L$7:$L$106,L49,$M$7:$M$106,M49)&gt;1,"Referência repetida — confirmar",""))</f>
        <v/>
      </c>
      <c r="Y49" s="13">
        <f>IF(S49="","",IF(AND(IFERROR(SUMIFS($G$7:$G$106,$S$7:$S$106,S49)-SUMIFS($H$7:$H$106,$S$7:$S$106,S49),0)&lt;='Painel'!$B$8,IFERROR(SUMIFS($G$7:$G$106,$S$7:$S$106,S49)-SUMIFS($H$7:$H$106,$S$7:$S$106,S49),0)&gt;=-'Painel'!$B$8),"Equilibrado","Desequilibrado"))</f>
        <v/>
      </c>
      <c r="Z49" s="5" t="n"/>
      <c r="AA49" s="17" t="n"/>
      <c r="AB49" s="13">
        <f>IF(COUNTA(B49:H49,J49:N49)=0,"",IF(OR(U49&lt;&gt;"",V49&lt;&gt;"",W49&lt;&gt;"",Y49="Desequilibrado"),"Anomalia","Conforme controlo"))</f>
        <v/>
      </c>
    </row>
    <row r="50">
      <c r="A50" s="18">
        <f>IF(COUNTA(B50:H50,J50:N50)=0,"",ROW()-6)</f>
        <v/>
      </c>
      <c r="B50" s="28" t="n"/>
      <c r="C50" s="5" t="n"/>
      <c r="D50" s="17" t="n"/>
      <c r="E50" s="19" t="n"/>
      <c r="F50" s="5" t="n"/>
      <c r="G50" s="30" t="n"/>
      <c r="H50" s="30" t="n"/>
      <c r="I50" s="31">
        <f>IF(AND(G50="",H50=""),"",IFERROR(G50-H50,""))</f>
        <v/>
      </c>
      <c r="J50" s="5" t="n"/>
      <c r="K50" s="5" t="n"/>
      <c r="L50" s="5" t="n"/>
      <c r="M50" s="17" t="n"/>
      <c r="N50" s="28" t="n"/>
      <c r="O50" s="13">
        <f>IF(F50="","",IFERROR(INDEX('Mapeamento'!$C$7:$C$106,MATCH("Conta|"&amp;F50,'Mapeamento'!$F$7:$F$106,0)),""))</f>
        <v/>
      </c>
      <c r="P50" s="13">
        <f>IF(J50="","",IFERROR(INDEX('Mapeamento'!$C$7:$C$106,MATCH("Cliente|"&amp;J50,'Mapeamento'!$F$7:$F$106,0)),""))</f>
        <v/>
      </c>
      <c r="Q50" s="13">
        <f>IF(K50="","",IFERROR(INDEX('Mapeamento'!$C$7:$C$106,MATCH("Fornecedor|"&amp;K50,'Mapeamento'!$F$7:$F$106,0)),""))</f>
        <v/>
      </c>
      <c r="R50" s="13">
        <f>IF(OR(L50="",M50=""),"",IFERROR(INDEX('Mapeamento'!$C$7:$C$106,MATCH("Documento|"&amp;L50&amp;"|"&amp;M50,'Mapeamento'!$F$7:$F$106,0)),""))</f>
        <v/>
      </c>
      <c r="S50" s="13">
        <f>IF(OR(C50="",D50=""),"",C50&amp;"|"&amp;D50)</f>
        <v/>
      </c>
      <c r="T50" s="13">
        <f>IF(OR(S50="",E50=""),"",S50&amp;"|"&amp;TEXT(E50,"0"))</f>
        <v/>
      </c>
      <c r="U50" s="20">
        <f>IFERROR(IF(COUNTA(B50:H50,J50:N50)=0,"",TEXTJOIN(" | ",TRUE,IF(AND('Painel'!$B$12="Sim",B50=""),"Data do movimento",""),IF(AND('Painel'!$B$13="Sim",D50=""),"Referência do lançamento",""),IF(AND('Painel'!$B$14="Sim",E50=""),"N.º de linha",""),IF(AND('Painel'!$B$15="Sim",F50=""),"Conta de origem",""),IF(AND('Painel'!$B$16="Sim",G50=0,H50=0),"Sem débito/crédito",""),IF(AND('Painel'!$B$16="Sim",G50&gt;0,H50&gt;0),"Débito e crédito simultâneos",""),IF(AND('Painel'!$B$17="Sim",OR(AND(L50&lt;&gt;"",M50=""),AND(L50="",M50&lt;&gt;""))),"Documento incompleto",""))),"")</f>
        <v/>
      </c>
      <c r="V50" s="20">
        <f>IFERROR(IF(COUNTA(B50:H50,J50:N50)=0,"",TEXTJOIN(" | ",TRUE,IF(AND('Painel'!$B$18="Sim",F50&lt;&gt;"",OR(O50="",IFERROR(INDEX('Mapeamento'!$G$7:$G$106,MATCH("Conta|"&amp;F50,'Mapeamento'!$F$7:$F$106,0)),"")&lt;&gt;"Pronto")),"Conta",""),IF(AND('Painel'!$B$18="Sim",J50&lt;&gt;"",OR(P50="",IFERROR(INDEX('Mapeamento'!$G$7:$G$106,MATCH("Cliente|"&amp;J50,'Mapeamento'!$F$7:$F$106,0)),"")&lt;&gt;"Pronto")),"Cliente",""),IF(AND('Painel'!$B$18="Sim",K50&lt;&gt;"",OR(Q50="",IFERROR(INDEX('Mapeamento'!$G$7:$G$106,MATCH("Fornecedor|"&amp;K50,'Mapeamento'!$F$7:$F$106,0)),"")&lt;&gt;"Pronto")),"Fornecedor",""),IF(AND('Painel'!$B$18="Sim",L50&lt;&gt;"",M50&lt;&gt;"",OR(R50="",IFERROR(INDEX('Mapeamento'!$G$7:$G$106,MATCH("Documento|"&amp;L50&amp;"|"&amp;M50,'Mapeamento'!$F$7:$F$106,0)),"")&lt;&gt;"Pronto")),"Documento",""))),"")</f>
        <v/>
      </c>
      <c r="W50" s="20">
        <f>IF(T50="","",IF(COUNTIF($T$7:$T$106,T50)&gt;1,"Chave de linha repetida",""))</f>
        <v/>
      </c>
      <c r="X50" s="20">
        <f>IF(OR(L50="",M50=""),"",IF(COUNTIFS($L$7:$L$106,L50,$M$7:$M$106,M50)&gt;1,"Referência repetida — confirmar",""))</f>
        <v/>
      </c>
      <c r="Y50" s="13">
        <f>IF(S50="","",IF(AND(IFERROR(SUMIFS($G$7:$G$106,$S$7:$S$106,S50)-SUMIFS($H$7:$H$106,$S$7:$S$106,S50),0)&lt;='Painel'!$B$8,IFERROR(SUMIFS($G$7:$G$106,$S$7:$S$106,S50)-SUMIFS($H$7:$H$106,$S$7:$S$106,S50),0)&gt;=-'Painel'!$B$8),"Equilibrado","Desequilibrado"))</f>
        <v/>
      </c>
      <c r="Z50" s="5" t="n"/>
      <c r="AA50" s="17" t="n"/>
      <c r="AB50" s="13">
        <f>IF(COUNTA(B50:H50,J50:N50)=0,"",IF(OR(U50&lt;&gt;"",V50&lt;&gt;"",W50&lt;&gt;"",Y50="Desequilibrado"),"Anomalia","Conforme controlo"))</f>
        <v/>
      </c>
    </row>
    <row r="51">
      <c r="A51" s="18">
        <f>IF(COUNTA(B51:H51,J51:N51)=0,"",ROW()-6)</f>
        <v/>
      </c>
      <c r="B51" s="28" t="n"/>
      <c r="C51" s="5" t="n"/>
      <c r="D51" s="17" t="n"/>
      <c r="E51" s="19" t="n"/>
      <c r="F51" s="5" t="n"/>
      <c r="G51" s="30" t="n"/>
      <c r="H51" s="30" t="n"/>
      <c r="I51" s="31">
        <f>IF(AND(G51="",H51=""),"",IFERROR(G51-H51,""))</f>
        <v/>
      </c>
      <c r="J51" s="5" t="n"/>
      <c r="K51" s="5" t="n"/>
      <c r="L51" s="5" t="n"/>
      <c r="M51" s="17" t="n"/>
      <c r="N51" s="28" t="n"/>
      <c r="O51" s="13">
        <f>IF(F51="","",IFERROR(INDEX('Mapeamento'!$C$7:$C$106,MATCH("Conta|"&amp;F51,'Mapeamento'!$F$7:$F$106,0)),""))</f>
        <v/>
      </c>
      <c r="P51" s="13">
        <f>IF(J51="","",IFERROR(INDEX('Mapeamento'!$C$7:$C$106,MATCH("Cliente|"&amp;J51,'Mapeamento'!$F$7:$F$106,0)),""))</f>
        <v/>
      </c>
      <c r="Q51" s="13">
        <f>IF(K51="","",IFERROR(INDEX('Mapeamento'!$C$7:$C$106,MATCH("Fornecedor|"&amp;K51,'Mapeamento'!$F$7:$F$106,0)),""))</f>
        <v/>
      </c>
      <c r="R51" s="13">
        <f>IF(OR(L51="",M51=""),"",IFERROR(INDEX('Mapeamento'!$C$7:$C$106,MATCH("Documento|"&amp;L51&amp;"|"&amp;M51,'Mapeamento'!$F$7:$F$106,0)),""))</f>
        <v/>
      </c>
      <c r="S51" s="13">
        <f>IF(OR(C51="",D51=""),"",C51&amp;"|"&amp;D51)</f>
        <v/>
      </c>
      <c r="T51" s="13">
        <f>IF(OR(S51="",E51=""),"",S51&amp;"|"&amp;TEXT(E51,"0"))</f>
        <v/>
      </c>
      <c r="U51" s="20">
        <f>IFERROR(IF(COUNTA(B51:H51,J51:N51)=0,"",TEXTJOIN(" | ",TRUE,IF(AND('Painel'!$B$12="Sim",B51=""),"Data do movimento",""),IF(AND('Painel'!$B$13="Sim",D51=""),"Referência do lançamento",""),IF(AND('Painel'!$B$14="Sim",E51=""),"N.º de linha",""),IF(AND('Painel'!$B$15="Sim",F51=""),"Conta de origem",""),IF(AND('Painel'!$B$16="Sim",G51=0,H51=0),"Sem débito/crédito",""),IF(AND('Painel'!$B$16="Sim",G51&gt;0,H51&gt;0),"Débito e crédito simultâneos",""),IF(AND('Painel'!$B$17="Sim",OR(AND(L51&lt;&gt;"",M51=""),AND(L51="",M51&lt;&gt;""))),"Documento incompleto",""))),"")</f>
        <v/>
      </c>
      <c r="V51" s="20">
        <f>IFERROR(IF(COUNTA(B51:H51,J51:N51)=0,"",TEXTJOIN(" | ",TRUE,IF(AND('Painel'!$B$18="Sim",F51&lt;&gt;"",OR(O51="",IFERROR(INDEX('Mapeamento'!$G$7:$G$106,MATCH("Conta|"&amp;F51,'Mapeamento'!$F$7:$F$106,0)),"")&lt;&gt;"Pronto")),"Conta",""),IF(AND('Painel'!$B$18="Sim",J51&lt;&gt;"",OR(P51="",IFERROR(INDEX('Mapeamento'!$G$7:$G$106,MATCH("Cliente|"&amp;J51,'Mapeamento'!$F$7:$F$106,0)),"")&lt;&gt;"Pronto")),"Cliente",""),IF(AND('Painel'!$B$18="Sim",K51&lt;&gt;"",OR(Q51="",IFERROR(INDEX('Mapeamento'!$G$7:$G$106,MATCH("Fornecedor|"&amp;K51,'Mapeamento'!$F$7:$F$106,0)),"")&lt;&gt;"Pronto")),"Fornecedor",""),IF(AND('Painel'!$B$18="Sim",L51&lt;&gt;"",M51&lt;&gt;"",OR(R51="",IFERROR(INDEX('Mapeamento'!$G$7:$G$106,MATCH("Documento|"&amp;L51&amp;"|"&amp;M51,'Mapeamento'!$F$7:$F$106,0)),"")&lt;&gt;"Pronto")),"Documento",""))),"")</f>
        <v/>
      </c>
      <c r="W51" s="20">
        <f>IF(T51="","",IF(COUNTIF($T$7:$T$106,T51)&gt;1,"Chave de linha repetida",""))</f>
        <v/>
      </c>
      <c r="X51" s="20">
        <f>IF(OR(L51="",M51=""),"",IF(COUNTIFS($L$7:$L$106,L51,$M$7:$M$106,M51)&gt;1,"Referência repetida — confirmar",""))</f>
        <v/>
      </c>
      <c r="Y51" s="13">
        <f>IF(S51="","",IF(AND(IFERROR(SUMIFS($G$7:$G$106,$S$7:$S$106,S51)-SUMIFS($H$7:$H$106,$S$7:$S$106,S51),0)&lt;='Painel'!$B$8,IFERROR(SUMIFS($G$7:$G$106,$S$7:$S$106,S51)-SUMIFS($H$7:$H$106,$S$7:$S$106,S51),0)&gt;=-'Painel'!$B$8),"Equilibrado","Desequilibrado"))</f>
        <v/>
      </c>
      <c r="Z51" s="5" t="n"/>
      <c r="AA51" s="17" t="n"/>
      <c r="AB51" s="13">
        <f>IF(COUNTA(B51:H51,J51:N51)=0,"",IF(OR(U51&lt;&gt;"",V51&lt;&gt;"",W51&lt;&gt;"",Y51="Desequilibrado"),"Anomalia","Conforme controlo"))</f>
        <v/>
      </c>
    </row>
    <row r="52">
      <c r="A52" s="18">
        <f>IF(COUNTA(B52:H52,J52:N52)=0,"",ROW()-6)</f>
        <v/>
      </c>
      <c r="B52" s="28" t="n"/>
      <c r="C52" s="5" t="n"/>
      <c r="D52" s="17" t="n"/>
      <c r="E52" s="19" t="n"/>
      <c r="F52" s="5" t="n"/>
      <c r="G52" s="30" t="n"/>
      <c r="H52" s="30" t="n"/>
      <c r="I52" s="31">
        <f>IF(AND(G52="",H52=""),"",IFERROR(G52-H52,""))</f>
        <v/>
      </c>
      <c r="J52" s="5" t="n"/>
      <c r="K52" s="5" t="n"/>
      <c r="L52" s="5" t="n"/>
      <c r="M52" s="17" t="n"/>
      <c r="N52" s="28" t="n"/>
      <c r="O52" s="13">
        <f>IF(F52="","",IFERROR(INDEX('Mapeamento'!$C$7:$C$106,MATCH("Conta|"&amp;F52,'Mapeamento'!$F$7:$F$106,0)),""))</f>
        <v/>
      </c>
      <c r="P52" s="13">
        <f>IF(J52="","",IFERROR(INDEX('Mapeamento'!$C$7:$C$106,MATCH("Cliente|"&amp;J52,'Mapeamento'!$F$7:$F$106,0)),""))</f>
        <v/>
      </c>
      <c r="Q52" s="13">
        <f>IF(K52="","",IFERROR(INDEX('Mapeamento'!$C$7:$C$106,MATCH("Fornecedor|"&amp;K52,'Mapeamento'!$F$7:$F$106,0)),""))</f>
        <v/>
      </c>
      <c r="R52" s="13">
        <f>IF(OR(L52="",M52=""),"",IFERROR(INDEX('Mapeamento'!$C$7:$C$106,MATCH("Documento|"&amp;L52&amp;"|"&amp;M52,'Mapeamento'!$F$7:$F$106,0)),""))</f>
        <v/>
      </c>
      <c r="S52" s="13">
        <f>IF(OR(C52="",D52=""),"",C52&amp;"|"&amp;D52)</f>
        <v/>
      </c>
      <c r="T52" s="13">
        <f>IF(OR(S52="",E52=""),"",S52&amp;"|"&amp;TEXT(E52,"0"))</f>
        <v/>
      </c>
      <c r="U52" s="20">
        <f>IFERROR(IF(COUNTA(B52:H52,J52:N52)=0,"",TEXTJOIN(" | ",TRUE,IF(AND('Painel'!$B$12="Sim",B52=""),"Data do movimento",""),IF(AND('Painel'!$B$13="Sim",D52=""),"Referência do lançamento",""),IF(AND('Painel'!$B$14="Sim",E52=""),"N.º de linha",""),IF(AND('Painel'!$B$15="Sim",F52=""),"Conta de origem",""),IF(AND('Painel'!$B$16="Sim",G52=0,H52=0),"Sem débito/crédito",""),IF(AND('Painel'!$B$16="Sim",G52&gt;0,H52&gt;0),"Débito e crédito simultâneos",""),IF(AND('Painel'!$B$17="Sim",OR(AND(L52&lt;&gt;"",M52=""),AND(L52="",M52&lt;&gt;""))),"Documento incompleto",""))),"")</f>
        <v/>
      </c>
      <c r="V52" s="20">
        <f>IFERROR(IF(COUNTA(B52:H52,J52:N52)=0,"",TEXTJOIN(" | ",TRUE,IF(AND('Painel'!$B$18="Sim",F52&lt;&gt;"",OR(O52="",IFERROR(INDEX('Mapeamento'!$G$7:$G$106,MATCH("Conta|"&amp;F52,'Mapeamento'!$F$7:$F$106,0)),"")&lt;&gt;"Pronto")),"Conta",""),IF(AND('Painel'!$B$18="Sim",J52&lt;&gt;"",OR(P52="",IFERROR(INDEX('Mapeamento'!$G$7:$G$106,MATCH("Cliente|"&amp;J52,'Mapeamento'!$F$7:$F$106,0)),"")&lt;&gt;"Pronto")),"Cliente",""),IF(AND('Painel'!$B$18="Sim",K52&lt;&gt;"",OR(Q52="",IFERROR(INDEX('Mapeamento'!$G$7:$G$106,MATCH("Fornecedor|"&amp;K52,'Mapeamento'!$F$7:$F$106,0)),"")&lt;&gt;"Pronto")),"Fornecedor",""),IF(AND('Painel'!$B$18="Sim",L52&lt;&gt;"",M52&lt;&gt;"",OR(R52="",IFERROR(INDEX('Mapeamento'!$G$7:$G$106,MATCH("Documento|"&amp;L52&amp;"|"&amp;M52,'Mapeamento'!$F$7:$F$106,0)),"")&lt;&gt;"Pronto")),"Documento",""))),"")</f>
        <v/>
      </c>
      <c r="W52" s="20">
        <f>IF(T52="","",IF(COUNTIF($T$7:$T$106,T52)&gt;1,"Chave de linha repetida",""))</f>
        <v/>
      </c>
      <c r="X52" s="20">
        <f>IF(OR(L52="",M52=""),"",IF(COUNTIFS($L$7:$L$106,L52,$M$7:$M$106,M52)&gt;1,"Referência repetida — confirmar",""))</f>
        <v/>
      </c>
      <c r="Y52" s="13">
        <f>IF(S52="","",IF(AND(IFERROR(SUMIFS($G$7:$G$106,$S$7:$S$106,S52)-SUMIFS($H$7:$H$106,$S$7:$S$106,S52),0)&lt;='Painel'!$B$8,IFERROR(SUMIFS($G$7:$G$106,$S$7:$S$106,S52)-SUMIFS($H$7:$H$106,$S$7:$S$106,S52),0)&gt;=-'Painel'!$B$8),"Equilibrado","Desequilibrado"))</f>
        <v/>
      </c>
      <c r="Z52" s="5" t="n"/>
      <c r="AA52" s="17" t="n"/>
      <c r="AB52" s="13">
        <f>IF(COUNTA(B52:H52,J52:N52)=0,"",IF(OR(U52&lt;&gt;"",V52&lt;&gt;"",W52&lt;&gt;"",Y52="Desequilibrado"),"Anomalia","Conforme controlo"))</f>
        <v/>
      </c>
    </row>
    <row r="53">
      <c r="A53" s="18">
        <f>IF(COUNTA(B53:H53,J53:N53)=0,"",ROW()-6)</f>
        <v/>
      </c>
      <c r="B53" s="28" t="n"/>
      <c r="C53" s="5" t="n"/>
      <c r="D53" s="17" t="n"/>
      <c r="E53" s="19" t="n"/>
      <c r="F53" s="5" t="n"/>
      <c r="G53" s="30" t="n"/>
      <c r="H53" s="30" t="n"/>
      <c r="I53" s="31">
        <f>IF(AND(G53="",H53=""),"",IFERROR(G53-H53,""))</f>
        <v/>
      </c>
      <c r="J53" s="5" t="n"/>
      <c r="K53" s="5" t="n"/>
      <c r="L53" s="5" t="n"/>
      <c r="M53" s="17" t="n"/>
      <c r="N53" s="28" t="n"/>
      <c r="O53" s="13">
        <f>IF(F53="","",IFERROR(INDEX('Mapeamento'!$C$7:$C$106,MATCH("Conta|"&amp;F53,'Mapeamento'!$F$7:$F$106,0)),""))</f>
        <v/>
      </c>
      <c r="P53" s="13">
        <f>IF(J53="","",IFERROR(INDEX('Mapeamento'!$C$7:$C$106,MATCH("Cliente|"&amp;J53,'Mapeamento'!$F$7:$F$106,0)),""))</f>
        <v/>
      </c>
      <c r="Q53" s="13">
        <f>IF(K53="","",IFERROR(INDEX('Mapeamento'!$C$7:$C$106,MATCH("Fornecedor|"&amp;K53,'Mapeamento'!$F$7:$F$106,0)),""))</f>
        <v/>
      </c>
      <c r="R53" s="13">
        <f>IF(OR(L53="",M53=""),"",IFERROR(INDEX('Mapeamento'!$C$7:$C$106,MATCH("Documento|"&amp;L53&amp;"|"&amp;M53,'Mapeamento'!$F$7:$F$106,0)),""))</f>
        <v/>
      </c>
      <c r="S53" s="13">
        <f>IF(OR(C53="",D53=""),"",C53&amp;"|"&amp;D53)</f>
        <v/>
      </c>
      <c r="T53" s="13">
        <f>IF(OR(S53="",E53=""),"",S53&amp;"|"&amp;TEXT(E53,"0"))</f>
        <v/>
      </c>
      <c r="U53" s="20">
        <f>IFERROR(IF(COUNTA(B53:H53,J53:N53)=0,"",TEXTJOIN(" | ",TRUE,IF(AND('Painel'!$B$12="Sim",B53=""),"Data do movimento",""),IF(AND('Painel'!$B$13="Sim",D53=""),"Referência do lançamento",""),IF(AND('Painel'!$B$14="Sim",E53=""),"N.º de linha",""),IF(AND('Painel'!$B$15="Sim",F53=""),"Conta de origem",""),IF(AND('Painel'!$B$16="Sim",G53=0,H53=0),"Sem débito/crédito",""),IF(AND('Painel'!$B$16="Sim",G53&gt;0,H53&gt;0),"Débito e crédito simultâneos",""),IF(AND('Painel'!$B$17="Sim",OR(AND(L53&lt;&gt;"",M53=""),AND(L53="",M53&lt;&gt;""))),"Documento incompleto",""))),"")</f>
        <v/>
      </c>
      <c r="V53" s="20">
        <f>IFERROR(IF(COUNTA(B53:H53,J53:N53)=0,"",TEXTJOIN(" | ",TRUE,IF(AND('Painel'!$B$18="Sim",F53&lt;&gt;"",OR(O53="",IFERROR(INDEX('Mapeamento'!$G$7:$G$106,MATCH("Conta|"&amp;F53,'Mapeamento'!$F$7:$F$106,0)),"")&lt;&gt;"Pronto")),"Conta",""),IF(AND('Painel'!$B$18="Sim",J53&lt;&gt;"",OR(P53="",IFERROR(INDEX('Mapeamento'!$G$7:$G$106,MATCH("Cliente|"&amp;J53,'Mapeamento'!$F$7:$F$106,0)),"")&lt;&gt;"Pronto")),"Cliente",""),IF(AND('Painel'!$B$18="Sim",K53&lt;&gt;"",OR(Q53="",IFERROR(INDEX('Mapeamento'!$G$7:$G$106,MATCH("Fornecedor|"&amp;K53,'Mapeamento'!$F$7:$F$106,0)),"")&lt;&gt;"Pronto")),"Fornecedor",""),IF(AND('Painel'!$B$18="Sim",L53&lt;&gt;"",M53&lt;&gt;"",OR(R53="",IFERROR(INDEX('Mapeamento'!$G$7:$G$106,MATCH("Documento|"&amp;L53&amp;"|"&amp;M53,'Mapeamento'!$F$7:$F$106,0)),"")&lt;&gt;"Pronto")),"Documento",""))),"")</f>
        <v/>
      </c>
      <c r="W53" s="20">
        <f>IF(T53="","",IF(COUNTIF($T$7:$T$106,T53)&gt;1,"Chave de linha repetida",""))</f>
        <v/>
      </c>
      <c r="X53" s="20">
        <f>IF(OR(L53="",M53=""),"",IF(COUNTIFS($L$7:$L$106,L53,$M$7:$M$106,M53)&gt;1,"Referência repetida — confirmar",""))</f>
        <v/>
      </c>
      <c r="Y53" s="13">
        <f>IF(S53="","",IF(AND(IFERROR(SUMIFS($G$7:$G$106,$S$7:$S$106,S53)-SUMIFS($H$7:$H$106,$S$7:$S$106,S53),0)&lt;='Painel'!$B$8,IFERROR(SUMIFS($G$7:$G$106,$S$7:$S$106,S53)-SUMIFS($H$7:$H$106,$S$7:$S$106,S53),0)&gt;=-'Painel'!$B$8),"Equilibrado","Desequilibrado"))</f>
        <v/>
      </c>
      <c r="Z53" s="5" t="n"/>
      <c r="AA53" s="17" t="n"/>
      <c r="AB53" s="13">
        <f>IF(COUNTA(B53:H53,J53:N53)=0,"",IF(OR(U53&lt;&gt;"",V53&lt;&gt;"",W53&lt;&gt;"",Y53="Desequilibrado"),"Anomalia","Conforme controlo"))</f>
        <v/>
      </c>
    </row>
    <row r="54">
      <c r="A54" s="18">
        <f>IF(COUNTA(B54:H54,J54:N54)=0,"",ROW()-6)</f>
        <v/>
      </c>
      <c r="B54" s="28" t="n"/>
      <c r="C54" s="5" t="n"/>
      <c r="D54" s="17" t="n"/>
      <c r="E54" s="19" t="n"/>
      <c r="F54" s="5" t="n"/>
      <c r="G54" s="30" t="n"/>
      <c r="H54" s="30" t="n"/>
      <c r="I54" s="31">
        <f>IF(AND(G54="",H54=""),"",IFERROR(G54-H54,""))</f>
        <v/>
      </c>
      <c r="J54" s="5" t="n"/>
      <c r="K54" s="5" t="n"/>
      <c r="L54" s="5" t="n"/>
      <c r="M54" s="17" t="n"/>
      <c r="N54" s="28" t="n"/>
      <c r="O54" s="13">
        <f>IF(F54="","",IFERROR(INDEX('Mapeamento'!$C$7:$C$106,MATCH("Conta|"&amp;F54,'Mapeamento'!$F$7:$F$106,0)),""))</f>
        <v/>
      </c>
      <c r="P54" s="13">
        <f>IF(J54="","",IFERROR(INDEX('Mapeamento'!$C$7:$C$106,MATCH("Cliente|"&amp;J54,'Mapeamento'!$F$7:$F$106,0)),""))</f>
        <v/>
      </c>
      <c r="Q54" s="13">
        <f>IF(K54="","",IFERROR(INDEX('Mapeamento'!$C$7:$C$106,MATCH("Fornecedor|"&amp;K54,'Mapeamento'!$F$7:$F$106,0)),""))</f>
        <v/>
      </c>
      <c r="R54" s="13">
        <f>IF(OR(L54="",M54=""),"",IFERROR(INDEX('Mapeamento'!$C$7:$C$106,MATCH("Documento|"&amp;L54&amp;"|"&amp;M54,'Mapeamento'!$F$7:$F$106,0)),""))</f>
        <v/>
      </c>
      <c r="S54" s="13">
        <f>IF(OR(C54="",D54=""),"",C54&amp;"|"&amp;D54)</f>
        <v/>
      </c>
      <c r="T54" s="13">
        <f>IF(OR(S54="",E54=""),"",S54&amp;"|"&amp;TEXT(E54,"0"))</f>
        <v/>
      </c>
      <c r="U54" s="20">
        <f>IFERROR(IF(COUNTA(B54:H54,J54:N54)=0,"",TEXTJOIN(" | ",TRUE,IF(AND('Painel'!$B$12="Sim",B54=""),"Data do movimento",""),IF(AND('Painel'!$B$13="Sim",D54=""),"Referência do lançamento",""),IF(AND('Painel'!$B$14="Sim",E54=""),"N.º de linha",""),IF(AND('Painel'!$B$15="Sim",F54=""),"Conta de origem",""),IF(AND('Painel'!$B$16="Sim",G54=0,H54=0),"Sem débito/crédito",""),IF(AND('Painel'!$B$16="Sim",G54&gt;0,H54&gt;0),"Débito e crédito simultâneos",""),IF(AND('Painel'!$B$17="Sim",OR(AND(L54&lt;&gt;"",M54=""),AND(L54="",M54&lt;&gt;""))),"Documento incompleto",""))),"")</f>
        <v/>
      </c>
      <c r="V54" s="20">
        <f>IFERROR(IF(COUNTA(B54:H54,J54:N54)=0,"",TEXTJOIN(" | ",TRUE,IF(AND('Painel'!$B$18="Sim",F54&lt;&gt;"",OR(O54="",IFERROR(INDEX('Mapeamento'!$G$7:$G$106,MATCH("Conta|"&amp;F54,'Mapeamento'!$F$7:$F$106,0)),"")&lt;&gt;"Pronto")),"Conta",""),IF(AND('Painel'!$B$18="Sim",J54&lt;&gt;"",OR(P54="",IFERROR(INDEX('Mapeamento'!$G$7:$G$106,MATCH("Cliente|"&amp;J54,'Mapeamento'!$F$7:$F$106,0)),"")&lt;&gt;"Pronto")),"Cliente",""),IF(AND('Painel'!$B$18="Sim",K54&lt;&gt;"",OR(Q54="",IFERROR(INDEX('Mapeamento'!$G$7:$G$106,MATCH("Fornecedor|"&amp;K54,'Mapeamento'!$F$7:$F$106,0)),"")&lt;&gt;"Pronto")),"Fornecedor",""),IF(AND('Painel'!$B$18="Sim",L54&lt;&gt;"",M54&lt;&gt;"",OR(R54="",IFERROR(INDEX('Mapeamento'!$G$7:$G$106,MATCH("Documento|"&amp;L54&amp;"|"&amp;M54,'Mapeamento'!$F$7:$F$106,0)),"")&lt;&gt;"Pronto")),"Documento",""))),"")</f>
        <v/>
      </c>
      <c r="W54" s="20">
        <f>IF(T54="","",IF(COUNTIF($T$7:$T$106,T54)&gt;1,"Chave de linha repetida",""))</f>
        <v/>
      </c>
      <c r="X54" s="20">
        <f>IF(OR(L54="",M54=""),"",IF(COUNTIFS($L$7:$L$106,L54,$M$7:$M$106,M54)&gt;1,"Referência repetida — confirmar",""))</f>
        <v/>
      </c>
      <c r="Y54" s="13">
        <f>IF(S54="","",IF(AND(IFERROR(SUMIFS($G$7:$G$106,$S$7:$S$106,S54)-SUMIFS($H$7:$H$106,$S$7:$S$106,S54),0)&lt;='Painel'!$B$8,IFERROR(SUMIFS($G$7:$G$106,$S$7:$S$106,S54)-SUMIFS($H$7:$H$106,$S$7:$S$106,S54),0)&gt;=-'Painel'!$B$8),"Equilibrado","Desequilibrado"))</f>
        <v/>
      </c>
      <c r="Z54" s="5" t="n"/>
      <c r="AA54" s="17" t="n"/>
      <c r="AB54" s="13">
        <f>IF(COUNTA(B54:H54,J54:N54)=0,"",IF(OR(U54&lt;&gt;"",V54&lt;&gt;"",W54&lt;&gt;"",Y54="Desequilibrado"),"Anomalia","Conforme controlo"))</f>
        <v/>
      </c>
    </row>
    <row r="55">
      <c r="A55" s="18">
        <f>IF(COUNTA(B55:H55,J55:N55)=0,"",ROW()-6)</f>
        <v/>
      </c>
      <c r="B55" s="28" t="n"/>
      <c r="C55" s="5" t="n"/>
      <c r="D55" s="17" t="n"/>
      <c r="E55" s="19" t="n"/>
      <c r="F55" s="5" t="n"/>
      <c r="G55" s="30" t="n"/>
      <c r="H55" s="30" t="n"/>
      <c r="I55" s="31">
        <f>IF(AND(G55="",H55=""),"",IFERROR(G55-H55,""))</f>
        <v/>
      </c>
      <c r="J55" s="5" t="n"/>
      <c r="K55" s="5" t="n"/>
      <c r="L55" s="5" t="n"/>
      <c r="M55" s="17" t="n"/>
      <c r="N55" s="28" t="n"/>
      <c r="O55" s="13">
        <f>IF(F55="","",IFERROR(INDEX('Mapeamento'!$C$7:$C$106,MATCH("Conta|"&amp;F55,'Mapeamento'!$F$7:$F$106,0)),""))</f>
        <v/>
      </c>
      <c r="P55" s="13">
        <f>IF(J55="","",IFERROR(INDEX('Mapeamento'!$C$7:$C$106,MATCH("Cliente|"&amp;J55,'Mapeamento'!$F$7:$F$106,0)),""))</f>
        <v/>
      </c>
      <c r="Q55" s="13">
        <f>IF(K55="","",IFERROR(INDEX('Mapeamento'!$C$7:$C$106,MATCH("Fornecedor|"&amp;K55,'Mapeamento'!$F$7:$F$106,0)),""))</f>
        <v/>
      </c>
      <c r="R55" s="13">
        <f>IF(OR(L55="",M55=""),"",IFERROR(INDEX('Mapeamento'!$C$7:$C$106,MATCH("Documento|"&amp;L55&amp;"|"&amp;M55,'Mapeamento'!$F$7:$F$106,0)),""))</f>
        <v/>
      </c>
      <c r="S55" s="13">
        <f>IF(OR(C55="",D55=""),"",C55&amp;"|"&amp;D55)</f>
        <v/>
      </c>
      <c r="T55" s="13">
        <f>IF(OR(S55="",E55=""),"",S55&amp;"|"&amp;TEXT(E55,"0"))</f>
        <v/>
      </c>
      <c r="U55" s="20">
        <f>IFERROR(IF(COUNTA(B55:H55,J55:N55)=0,"",TEXTJOIN(" | ",TRUE,IF(AND('Painel'!$B$12="Sim",B55=""),"Data do movimento",""),IF(AND('Painel'!$B$13="Sim",D55=""),"Referência do lançamento",""),IF(AND('Painel'!$B$14="Sim",E55=""),"N.º de linha",""),IF(AND('Painel'!$B$15="Sim",F55=""),"Conta de origem",""),IF(AND('Painel'!$B$16="Sim",G55=0,H55=0),"Sem débito/crédito",""),IF(AND('Painel'!$B$16="Sim",G55&gt;0,H55&gt;0),"Débito e crédito simultâneos",""),IF(AND('Painel'!$B$17="Sim",OR(AND(L55&lt;&gt;"",M55=""),AND(L55="",M55&lt;&gt;""))),"Documento incompleto",""))),"")</f>
        <v/>
      </c>
      <c r="V55" s="20">
        <f>IFERROR(IF(COUNTA(B55:H55,J55:N55)=0,"",TEXTJOIN(" | ",TRUE,IF(AND('Painel'!$B$18="Sim",F55&lt;&gt;"",OR(O55="",IFERROR(INDEX('Mapeamento'!$G$7:$G$106,MATCH("Conta|"&amp;F55,'Mapeamento'!$F$7:$F$106,0)),"")&lt;&gt;"Pronto")),"Conta",""),IF(AND('Painel'!$B$18="Sim",J55&lt;&gt;"",OR(P55="",IFERROR(INDEX('Mapeamento'!$G$7:$G$106,MATCH("Cliente|"&amp;J55,'Mapeamento'!$F$7:$F$106,0)),"")&lt;&gt;"Pronto")),"Cliente",""),IF(AND('Painel'!$B$18="Sim",K55&lt;&gt;"",OR(Q55="",IFERROR(INDEX('Mapeamento'!$G$7:$G$106,MATCH("Fornecedor|"&amp;K55,'Mapeamento'!$F$7:$F$106,0)),"")&lt;&gt;"Pronto")),"Fornecedor",""),IF(AND('Painel'!$B$18="Sim",L55&lt;&gt;"",M55&lt;&gt;"",OR(R55="",IFERROR(INDEX('Mapeamento'!$G$7:$G$106,MATCH("Documento|"&amp;L55&amp;"|"&amp;M55,'Mapeamento'!$F$7:$F$106,0)),"")&lt;&gt;"Pronto")),"Documento",""))),"")</f>
        <v/>
      </c>
      <c r="W55" s="20">
        <f>IF(T55="","",IF(COUNTIF($T$7:$T$106,T55)&gt;1,"Chave de linha repetida",""))</f>
        <v/>
      </c>
      <c r="X55" s="20">
        <f>IF(OR(L55="",M55=""),"",IF(COUNTIFS($L$7:$L$106,L55,$M$7:$M$106,M55)&gt;1,"Referência repetida — confirmar",""))</f>
        <v/>
      </c>
      <c r="Y55" s="13">
        <f>IF(S55="","",IF(AND(IFERROR(SUMIFS($G$7:$G$106,$S$7:$S$106,S55)-SUMIFS($H$7:$H$106,$S$7:$S$106,S55),0)&lt;='Painel'!$B$8,IFERROR(SUMIFS($G$7:$G$106,$S$7:$S$106,S55)-SUMIFS($H$7:$H$106,$S$7:$S$106,S55),0)&gt;=-'Painel'!$B$8),"Equilibrado","Desequilibrado"))</f>
        <v/>
      </c>
      <c r="Z55" s="5" t="n"/>
      <c r="AA55" s="17" t="n"/>
      <c r="AB55" s="13">
        <f>IF(COUNTA(B55:H55,J55:N55)=0,"",IF(OR(U55&lt;&gt;"",V55&lt;&gt;"",W55&lt;&gt;"",Y55="Desequilibrado"),"Anomalia","Conforme controlo"))</f>
        <v/>
      </c>
    </row>
    <row r="56">
      <c r="A56" s="18">
        <f>IF(COUNTA(B56:H56,J56:N56)=0,"",ROW()-6)</f>
        <v/>
      </c>
      <c r="B56" s="28" t="n"/>
      <c r="C56" s="5" t="n"/>
      <c r="D56" s="17" t="n"/>
      <c r="E56" s="19" t="n"/>
      <c r="F56" s="5" t="n"/>
      <c r="G56" s="30" t="n"/>
      <c r="H56" s="30" t="n"/>
      <c r="I56" s="31">
        <f>IF(AND(G56="",H56=""),"",IFERROR(G56-H56,""))</f>
        <v/>
      </c>
      <c r="J56" s="5" t="n"/>
      <c r="K56" s="5" t="n"/>
      <c r="L56" s="5" t="n"/>
      <c r="M56" s="17" t="n"/>
      <c r="N56" s="28" t="n"/>
      <c r="O56" s="13">
        <f>IF(F56="","",IFERROR(INDEX('Mapeamento'!$C$7:$C$106,MATCH("Conta|"&amp;F56,'Mapeamento'!$F$7:$F$106,0)),""))</f>
        <v/>
      </c>
      <c r="P56" s="13">
        <f>IF(J56="","",IFERROR(INDEX('Mapeamento'!$C$7:$C$106,MATCH("Cliente|"&amp;J56,'Mapeamento'!$F$7:$F$106,0)),""))</f>
        <v/>
      </c>
      <c r="Q56" s="13">
        <f>IF(K56="","",IFERROR(INDEX('Mapeamento'!$C$7:$C$106,MATCH("Fornecedor|"&amp;K56,'Mapeamento'!$F$7:$F$106,0)),""))</f>
        <v/>
      </c>
      <c r="R56" s="13">
        <f>IF(OR(L56="",M56=""),"",IFERROR(INDEX('Mapeamento'!$C$7:$C$106,MATCH("Documento|"&amp;L56&amp;"|"&amp;M56,'Mapeamento'!$F$7:$F$106,0)),""))</f>
        <v/>
      </c>
      <c r="S56" s="13">
        <f>IF(OR(C56="",D56=""),"",C56&amp;"|"&amp;D56)</f>
        <v/>
      </c>
      <c r="T56" s="13">
        <f>IF(OR(S56="",E56=""),"",S56&amp;"|"&amp;TEXT(E56,"0"))</f>
        <v/>
      </c>
      <c r="U56" s="20">
        <f>IFERROR(IF(COUNTA(B56:H56,J56:N56)=0,"",TEXTJOIN(" | ",TRUE,IF(AND('Painel'!$B$12="Sim",B56=""),"Data do movimento",""),IF(AND('Painel'!$B$13="Sim",D56=""),"Referência do lançamento",""),IF(AND('Painel'!$B$14="Sim",E56=""),"N.º de linha",""),IF(AND('Painel'!$B$15="Sim",F56=""),"Conta de origem",""),IF(AND('Painel'!$B$16="Sim",G56=0,H56=0),"Sem débito/crédito",""),IF(AND('Painel'!$B$16="Sim",G56&gt;0,H56&gt;0),"Débito e crédito simultâneos",""),IF(AND('Painel'!$B$17="Sim",OR(AND(L56&lt;&gt;"",M56=""),AND(L56="",M56&lt;&gt;""))),"Documento incompleto",""))),"")</f>
        <v/>
      </c>
      <c r="V56" s="20">
        <f>IFERROR(IF(COUNTA(B56:H56,J56:N56)=0,"",TEXTJOIN(" | ",TRUE,IF(AND('Painel'!$B$18="Sim",F56&lt;&gt;"",OR(O56="",IFERROR(INDEX('Mapeamento'!$G$7:$G$106,MATCH("Conta|"&amp;F56,'Mapeamento'!$F$7:$F$106,0)),"")&lt;&gt;"Pronto")),"Conta",""),IF(AND('Painel'!$B$18="Sim",J56&lt;&gt;"",OR(P56="",IFERROR(INDEX('Mapeamento'!$G$7:$G$106,MATCH("Cliente|"&amp;J56,'Mapeamento'!$F$7:$F$106,0)),"")&lt;&gt;"Pronto")),"Cliente",""),IF(AND('Painel'!$B$18="Sim",K56&lt;&gt;"",OR(Q56="",IFERROR(INDEX('Mapeamento'!$G$7:$G$106,MATCH("Fornecedor|"&amp;K56,'Mapeamento'!$F$7:$F$106,0)),"")&lt;&gt;"Pronto")),"Fornecedor",""),IF(AND('Painel'!$B$18="Sim",L56&lt;&gt;"",M56&lt;&gt;"",OR(R56="",IFERROR(INDEX('Mapeamento'!$G$7:$G$106,MATCH("Documento|"&amp;L56&amp;"|"&amp;M56,'Mapeamento'!$F$7:$F$106,0)),"")&lt;&gt;"Pronto")),"Documento",""))),"")</f>
        <v/>
      </c>
      <c r="W56" s="20">
        <f>IF(T56="","",IF(COUNTIF($T$7:$T$106,T56)&gt;1,"Chave de linha repetida",""))</f>
        <v/>
      </c>
      <c r="X56" s="20">
        <f>IF(OR(L56="",M56=""),"",IF(COUNTIFS($L$7:$L$106,L56,$M$7:$M$106,M56)&gt;1,"Referência repetida — confirmar",""))</f>
        <v/>
      </c>
      <c r="Y56" s="13">
        <f>IF(S56="","",IF(AND(IFERROR(SUMIFS($G$7:$G$106,$S$7:$S$106,S56)-SUMIFS($H$7:$H$106,$S$7:$S$106,S56),0)&lt;='Painel'!$B$8,IFERROR(SUMIFS($G$7:$G$106,$S$7:$S$106,S56)-SUMIFS($H$7:$H$106,$S$7:$S$106,S56),0)&gt;=-'Painel'!$B$8),"Equilibrado","Desequilibrado"))</f>
        <v/>
      </c>
      <c r="Z56" s="5" t="n"/>
      <c r="AA56" s="17" t="n"/>
      <c r="AB56" s="13">
        <f>IF(COUNTA(B56:H56,J56:N56)=0,"",IF(OR(U56&lt;&gt;"",V56&lt;&gt;"",W56&lt;&gt;"",Y56="Desequilibrado"),"Anomalia","Conforme controlo"))</f>
        <v/>
      </c>
    </row>
    <row r="57">
      <c r="A57" s="18">
        <f>IF(COUNTA(B57:H57,J57:N57)=0,"",ROW()-6)</f>
        <v/>
      </c>
      <c r="B57" s="28" t="n"/>
      <c r="C57" s="5" t="n"/>
      <c r="D57" s="17" t="n"/>
      <c r="E57" s="19" t="n"/>
      <c r="F57" s="5" t="n"/>
      <c r="G57" s="30" t="n"/>
      <c r="H57" s="30" t="n"/>
      <c r="I57" s="31">
        <f>IF(AND(G57="",H57=""),"",IFERROR(G57-H57,""))</f>
        <v/>
      </c>
      <c r="J57" s="5" t="n"/>
      <c r="K57" s="5" t="n"/>
      <c r="L57" s="5" t="n"/>
      <c r="M57" s="17" t="n"/>
      <c r="N57" s="28" t="n"/>
      <c r="O57" s="13">
        <f>IF(F57="","",IFERROR(INDEX('Mapeamento'!$C$7:$C$106,MATCH("Conta|"&amp;F57,'Mapeamento'!$F$7:$F$106,0)),""))</f>
        <v/>
      </c>
      <c r="P57" s="13">
        <f>IF(J57="","",IFERROR(INDEX('Mapeamento'!$C$7:$C$106,MATCH("Cliente|"&amp;J57,'Mapeamento'!$F$7:$F$106,0)),""))</f>
        <v/>
      </c>
      <c r="Q57" s="13">
        <f>IF(K57="","",IFERROR(INDEX('Mapeamento'!$C$7:$C$106,MATCH("Fornecedor|"&amp;K57,'Mapeamento'!$F$7:$F$106,0)),""))</f>
        <v/>
      </c>
      <c r="R57" s="13">
        <f>IF(OR(L57="",M57=""),"",IFERROR(INDEX('Mapeamento'!$C$7:$C$106,MATCH("Documento|"&amp;L57&amp;"|"&amp;M57,'Mapeamento'!$F$7:$F$106,0)),""))</f>
        <v/>
      </c>
      <c r="S57" s="13">
        <f>IF(OR(C57="",D57=""),"",C57&amp;"|"&amp;D57)</f>
        <v/>
      </c>
      <c r="T57" s="13">
        <f>IF(OR(S57="",E57=""),"",S57&amp;"|"&amp;TEXT(E57,"0"))</f>
        <v/>
      </c>
      <c r="U57" s="20">
        <f>IFERROR(IF(COUNTA(B57:H57,J57:N57)=0,"",TEXTJOIN(" | ",TRUE,IF(AND('Painel'!$B$12="Sim",B57=""),"Data do movimento",""),IF(AND('Painel'!$B$13="Sim",D57=""),"Referência do lançamento",""),IF(AND('Painel'!$B$14="Sim",E57=""),"N.º de linha",""),IF(AND('Painel'!$B$15="Sim",F57=""),"Conta de origem",""),IF(AND('Painel'!$B$16="Sim",G57=0,H57=0),"Sem débito/crédito",""),IF(AND('Painel'!$B$16="Sim",G57&gt;0,H57&gt;0),"Débito e crédito simultâneos",""),IF(AND('Painel'!$B$17="Sim",OR(AND(L57&lt;&gt;"",M57=""),AND(L57="",M57&lt;&gt;""))),"Documento incompleto",""))),"")</f>
        <v/>
      </c>
      <c r="V57" s="20">
        <f>IFERROR(IF(COUNTA(B57:H57,J57:N57)=0,"",TEXTJOIN(" | ",TRUE,IF(AND('Painel'!$B$18="Sim",F57&lt;&gt;"",OR(O57="",IFERROR(INDEX('Mapeamento'!$G$7:$G$106,MATCH("Conta|"&amp;F57,'Mapeamento'!$F$7:$F$106,0)),"")&lt;&gt;"Pronto")),"Conta",""),IF(AND('Painel'!$B$18="Sim",J57&lt;&gt;"",OR(P57="",IFERROR(INDEX('Mapeamento'!$G$7:$G$106,MATCH("Cliente|"&amp;J57,'Mapeamento'!$F$7:$F$106,0)),"")&lt;&gt;"Pronto")),"Cliente",""),IF(AND('Painel'!$B$18="Sim",K57&lt;&gt;"",OR(Q57="",IFERROR(INDEX('Mapeamento'!$G$7:$G$106,MATCH("Fornecedor|"&amp;K57,'Mapeamento'!$F$7:$F$106,0)),"")&lt;&gt;"Pronto")),"Fornecedor",""),IF(AND('Painel'!$B$18="Sim",L57&lt;&gt;"",M57&lt;&gt;"",OR(R57="",IFERROR(INDEX('Mapeamento'!$G$7:$G$106,MATCH("Documento|"&amp;L57&amp;"|"&amp;M57,'Mapeamento'!$F$7:$F$106,0)),"")&lt;&gt;"Pronto")),"Documento",""))),"")</f>
        <v/>
      </c>
      <c r="W57" s="20">
        <f>IF(T57="","",IF(COUNTIF($T$7:$T$106,T57)&gt;1,"Chave de linha repetida",""))</f>
        <v/>
      </c>
      <c r="X57" s="20">
        <f>IF(OR(L57="",M57=""),"",IF(COUNTIFS($L$7:$L$106,L57,$M$7:$M$106,M57)&gt;1,"Referência repetida — confirmar",""))</f>
        <v/>
      </c>
      <c r="Y57" s="13">
        <f>IF(S57="","",IF(AND(IFERROR(SUMIFS($G$7:$G$106,$S$7:$S$106,S57)-SUMIFS($H$7:$H$106,$S$7:$S$106,S57),0)&lt;='Painel'!$B$8,IFERROR(SUMIFS($G$7:$G$106,$S$7:$S$106,S57)-SUMIFS($H$7:$H$106,$S$7:$S$106,S57),0)&gt;=-'Painel'!$B$8),"Equilibrado","Desequilibrado"))</f>
        <v/>
      </c>
      <c r="Z57" s="5" t="n"/>
      <c r="AA57" s="17" t="n"/>
      <c r="AB57" s="13">
        <f>IF(COUNTA(B57:H57,J57:N57)=0,"",IF(OR(U57&lt;&gt;"",V57&lt;&gt;"",W57&lt;&gt;"",Y57="Desequilibrado"),"Anomalia","Conforme controlo"))</f>
        <v/>
      </c>
    </row>
    <row r="58">
      <c r="A58" s="18">
        <f>IF(COUNTA(B58:H58,J58:N58)=0,"",ROW()-6)</f>
        <v/>
      </c>
      <c r="B58" s="28" t="n"/>
      <c r="C58" s="5" t="n"/>
      <c r="D58" s="17" t="n"/>
      <c r="E58" s="19" t="n"/>
      <c r="F58" s="5" t="n"/>
      <c r="G58" s="30" t="n"/>
      <c r="H58" s="30" t="n"/>
      <c r="I58" s="31">
        <f>IF(AND(G58="",H58=""),"",IFERROR(G58-H58,""))</f>
        <v/>
      </c>
      <c r="J58" s="5" t="n"/>
      <c r="K58" s="5" t="n"/>
      <c r="L58" s="5" t="n"/>
      <c r="M58" s="17" t="n"/>
      <c r="N58" s="28" t="n"/>
      <c r="O58" s="13">
        <f>IF(F58="","",IFERROR(INDEX('Mapeamento'!$C$7:$C$106,MATCH("Conta|"&amp;F58,'Mapeamento'!$F$7:$F$106,0)),""))</f>
        <v/>
      </c>
      <c r="P58" s="13">
        <f>IF(J58="","",IFERROR(INDEX('Mapeamento'!$C$7:$C$106,MATCH("Cliente|"&amp;J58,'Mapeamento'!$F$7:$F$106,0)),""))</f>
        <v/>
      </c>
      <c r="Q58" s="13">
        <f>IF(K58="","",IFERROR(INDEX('Mapeamento'!$C$7:$C$106,MATCH("Fornecedor|"&amp;K58,'Mapeamento'!$F$7:$F$106,0)),""))</f>
        <v/>
      </c>
      <c r="R58" s="13">
        <f>IF(OR(L58="",M58=""),"",IFERROR(INDEX('Mapeamento'!$C$7:$C$106,MATCH("Documento|"&amp;L58&amp;"|"&amp;M58,'Mapeamento'!$F$7:$F$106,0)),""))</f>
        <v/>
      </c>
      <c r="S58" s="13">
        <f>IF(OR(C58="",D58=""),"",C58&amp;"|"&amp;D58)</f>
        <v/>
      </c>
      <c r="T58" s="13">
        <f>IF(OR(S58="",E58=""),"",S58&amp;"|"&amp;TEXT(E58,"0"))</f>
        <v/>
      </c>
      <c r="U58" s="20">
        <f>IFERROR(IF(COUNTA(B58:H58,J58:N58)=0,"",TEXTJOIN(" | ",TRUE,IF(AND('Painel'!$B$12="Sim",B58=""),"Data do movimento",""),IF(AND('Painel'!$B$13="Sim",D58=""),"Referência do lançamento",""),IF(AND('Painel'!$B$14="Sim",E58=""),"N.º de linha",""),IF(AND('Painel'!$B$15="Sim",F58=""),"Conta de origem",""),IF(AND('Painel'!$B$16="Sim",G58=0,H58=0),"Sem débito/crédito",""),IF(AND('Painel'!$B$16="Sim",G58&gt;0,H58&gt;0),"Débito e crédito simultâneos",""),IF(AND('Painel'!$B$17="Sim",OR(AND(L58&lt;&gt;"",M58=""),AND(L58="",M58&lt;&gt;""))),"Documento incompleto",""))),"")</f>
        <v/>
      </c>
      <c r="V58" s="20">
        <f>IFERROR(IF(COUNTA(B58:H58,J58:N58)=0,"",TEXTJOIN(" | ",TRUE,IF(AND('Painel'!$B$18="Sim",F58&lt;&gt;"",OR(O58="",IFERROR(INDEX('Mapeamento'!$G$7:$G$106,MATCH("Conta|"&amp;F58,'Mapeamento'!$F$7:$F$106,0)),"")&lt;&gt;"Pronto")),"Conta",""),IF(AND('Painel'!$B$18="Sim",J58&lt;&gt;"",OR(P58="",IFERROR(INDEX('Mapeamento'!$G$7:$G$106,MATCH("Cliente|"&amp;J58,'Mapeamento'!$F$7:$F$106,0)),"")&lt;&gt;"Pronto")),"Cliente",""),IF(AND('Painel'!$B$18="Sim",K58&lt;&gt;"",OR(Q58="",IFERROR(INDEX('Mapeamento'!$G$7:$G$106,MATCH("Fornecedor|"&amp;K58,'Mapeamento'!$F$7:$F$106,0)),"")&lt;&gt;"Pronto")),"Fornecedor",""),IF(AND('Painel'!$B$18="Sim",L58&lt;&gt;"",M58&lt;&gt;"",OR(R58="",IFERROR(INDEX('Mapeamento'!$G$7:$G$106,MATCH("Documento|"&amp;L58&amp;"|"&amp;M58,'Mapeamento'!$F$7:$F$106,0)),"")&lt;&gt;"Pronto")),"Documento",""))),"")</f>
        <v/>
      </c>
      <c r="W58" s="20">
        <f>IF(T58="","",IF(COUNTIF($T$7:$T$106,T58)&gt;1,"Chave de linha repetida",""))</f>
        <v/>
      </c>
      <c r="X58" s="20">
        <f>IF(OR(L58="",M58=""),"",IF(COUNTIFS($L$7:$L$106,L58,$M$7:$M$106,M58)&gt;1,"Referência repetida — confirmar",""))</f>
        <v/>
      </c>
      <c r="Y58" s="13">
        <f>IF(S58="","",IF(AND(IFERROR(SUMIFS($G$7:$G$106,$S$7:$S$106,S58)-SUMIFS($H$7:$H$106,$S$7:$S$106,S58),0)&lt;='Painel'!$B$8,IFERROR(SUMIFS($G$7:$G$106,$S$7:$S$106,S58)-SUMIFS($H$7:$H$106,$S$7:$S$106,S58),0)&gt;=-'Painel'!$B$8),"Equilibrado","Desequilibrado"))</f>
        <v/>
      </c>
      <c r="Z58" s="5" t="n"/>
      <c r="AA58" s="17" t="n"/>
      <c r="AB58" s="13">
        <f>IF(COUNTA(B58:H58,J58:N58)=0,"",IF(OR(U58&lt;&gt;"",V58&lt;&gt;"",W58&lt;&gt;"",Y58="Desequilibrado"),"Anomalia","Conforme controlo"))</f>
        <v/>
      </c>
    </row>
    <row r="59">
      <c r="A59" s="18">
        <f>IF(COUNTA(B59:H59,J59:N59)=0,"",ROW()-6)</f>
        <v/>
      </c>
      <c r="B59" s="28" t="n"/>
      <c r="C59" s="5" t="n"/>
      <c r="D59" s="17" t="n"/>
      <c r="E59" s="19" t="n"/>
      <c r="F59" s="5" t="n"/>
      <c r="G59" s="30" t="n"/>
      <c r="H59" s="30" t="n"/>
      <c r="I59" s="31">
        <f>IF(AND(G59="",H59=""),"",IFERROR(G59-H59,""))</f>
        <v/>
      </c>
      <c r="J59" s="5" t="n"/>
      <c r="K59" s="5" t="n"/>
      <c r="L59" s="5" t="n"/>
      <c r="M59" s="17" t="n"/>
      <c r="N59" s="28" t="n"/>
      <c r="O59" s="13">
        <f>IF(F59="","",IFERROR(INDEX('Mapeamento'!$C$7:$C$106,MATCH("Conta|"&amp;F59,'Mapeamento'!$F$7:$F$106,0)),""))</f>
        <v/>
      </c>
      <c r="P59" s="13">
        <f>IF(J59="","",IFERROR(INDEX('Mapeamento'!$C$7:$C$106,MATCH("Cliente|"&amp;J59,'Mapeamento'!$F$7:$F$106,0)),""))</f>
        <v/>
      </c>
      <c r="Q59" s="13">
        <f>IF(K59="","",IFERROR(INDEX('Mapeamento'!$C$7:$C$106,MATCH("Fornecedor|"&amp;K59,'Mapeamento'!$F$7:$F$106,0)),""))</f>
        <v/>
      </c>
      <c r="R59" s="13">
        <f>IF(OR(L59="",M59=""),"",IFERROR(INDEX('Mapeamento'!$C$7:$C$106,MATCH("Documento|"&amp;L59&amp;"|"&amp;M59,'Mapeamento'!$F$7:$F$106,0)),""))</f>
        <v/>
      </c>
      <c r="S59" s="13">
        <f>IF(OR(C59="",D59=""),"",C59&amp;"|"&amp;D59)</f>
        <v/>
      </c>
      <c r="T59" s="13">
        <f>IF(OR(S59="",E59=""),"",S59&amp;"|"&amp;TEXT(E59,"0"))</f>
        <v/>
      </c>
      <c r="U59" s="20">
        <f>IFERROR(IF(COUNTA(B59:H59,J59:N59)=0,"",TEXTJOIN(" | ",TRUE,IF(AND('Painel'!$B$12="Sim",B59=""),"Data do movimento",""),IF(AND('Painel'!$B$13="Sim",D59=""),"Referência do lançamento",""),IF(AND('Painel'!$B$14="Sim",E59=""),"N.º de linha",""),IF(AND('Painel'!$B$15="Sim",F59=""),"Conta de origem",""),IF(AND('Painel'!$B$16="Sim",G59=0,H59=0),"Sem débito/crédito",""),IF(AND('Painel'!$B$16="Sim",G59&gt;0,H59&gt;0),"Débito e crédito simultâneos",""),IF(AND('Painel'!$B$17="Sim",OR(AND(L59&lt;&gt;"",M59=""),AND(L59="",M59&lt;&gt;""))),"Documento incompleto",""))),"")</f>
        <v/>
      </c>
      <c r="V59" s="20">
        <f>IFERROR(IF(COUNTA(B59:H59,J59:N59)=0,"",TEXTJOIN(" | ",TRUE,IF(AND('Painel'!$B$18="Sim",F59&lt;&gt;"",OR(O59="",IFERROR(INDEX('Mapeamento'!$G$7:$G$106,MATCH("Conta|"&amp;F59,'Mapeamento'!$F$7:$F$106,0)),"")&lt;&gt;"Pronto")),"Conta",""),IF(AND('Painel'!$B$18="Sim",J59&lt;&gt;"",OR(P59="",IFERROR(INDEX('Mapeamento'!$G$7:$G$106,MATCH("Cliente|"&amp;J59,'Mapeamento'!$F$7:$F$106,0)),"")&lt;&gt;"Pronto")),"Cliente",""),IF(AND('Painel'!$B$18="Sim",K59&lt;&gt;"",OR(Q59="",IFERROR(INDEX('Mapeamento'!$G$7:$G$106,MATCH("Fornecedor|"&amp;K59,'Mapeamento'!$F$7:$F$106,0)),"")&lt;&gt;"Pronto")),"Fornecedor",""),IF(AND('Painel'!$B$18="Sim",L59&lt;&gt;"",M59&lt;&gt;"",OR(R59="",IFERROR(INDEX('Mapeamento'!$G$7:$G$106,MATCH("Documento|"&amp;L59&amp;"|"&amp;M59,'Mapeamento'!$F$7:$F$106,0)),"")&lt;&gt;"Pronto")),"Documento",""))),"")</f>
        <v/>
      </c>
      <c r="W59" s="20">
        <f>IF(T59="","",IF(COUNTIF($T$7:$T$106,T59)&gt;1,"Chave de linha repetida",""))</f>
        <v/>
      </c>
      <c r="X59" s="20">
        <f>IF(OR(L59="",M59=""),"",IF(COUNTIFS($L$7:$L$106,L59,$M$7:$M$106,M59)&gt;1,"Referência repetida — confirmar",""))</f>
        <v/>
      </c>
      <c r="Y59" s="13">
        <f>IF(S59="","",IF(AND(IFERROR(SUMIFS($G$7:$G$106,$S$7:$S$106,S59)-SUMIFS($H$7:$H$106,$S$7:$S$106,S59),0)&lt;='Painel'!$B$8,IFERROR(SUMIFS($G$7:$G$106,$S$7:$S$106,S59)-SUMIFS($H$7:$H$106,$S$7:$S$106,S59),0)&gt;=-'Painel'!$B$8),"Equilibrado","Desequilibrado"))</f>
        <v/>
      </c>
      <c r="Z59" s="5" t="n"/>
      <c r="AA59" s="17" t="n"/>
      <c r="AB59" s="13">
        <f>IF(COUNTA(B59:H59,J59:N59)=0,"",IF(OR(U59&lt;&gt;"",V59&lt;&gt;"",W59&lt;&gt;"",Y59="Desequilibrado"),"Anomalia","Conforme controlo"))</f>
        <v/>
      </c>
    </row>
    <row r="60">
      <c r="A60" s="18">
        <f>IF(COUNTA(B60:H60,J60:N60)=0,"",ROW()-6)</f>
        <v/>
      </c>
      <c r="B60" s="28" t="n"/>
      <c r="C60" s="5" t="n"/>
      <c r="D60" s="17" t="n"/>
      <c r="E60" s="19" t="n"/>
      <c r="F60" s="5" t="n"/>
      <c r="G60" s="30" t="n"/>
      <c r="H60" s="30" t="n"/>
      <c r="I60" s="31">
        <f>IF(AND(G60="",H60=""),"",IFERROR(G60-H60,""))</f>
        <v/>
      </c>
      <c r="J60" s="5" t="n"/>
      <c r="K60" s="5" t="n"/>
      <c r="L60" s="5" t="n"/>
      <c r="M60" s="17" t="n"/>
      <c r="N60" s="28" t="n"/>
      <c r="O60" s="13">
        <f>IF(F60="","",IFERROR(INDEX('Mapeamento'!$C$7:$C$106,MATCH("Conta|"&amp;F60,'Mapeamento'!$F$7:$F$106,0)),""))</f>
        <v/>
      </c>
      <c r="P60" s="13">
        <f>IF(J60="","",IFERROR(INDEX('Mapeamento'!$C$7:$C$106,MATCH("Cliente|"&amp;J60,'Mapeamento'!$F$7:$F$106,0)),""))</f>
        <v/>
      </c>
      <c r="Q60" s="13">
        <f>IF(K60="","",IFERROR(INDEX('Mapeamento'!$C$7:$C$106,MATCH("Fornecedor|"&amp;K60,'Mapeamento'!$F$7:$F$106,0)),""))</f>
        <v/>
      </c>
      <c r="R60" s="13">
        <f>IF(OR(L60="",M60=""),"",IFERROR(INDEX('Mapeamento'!$C$7:$C$106,MATCH("Documento|"&amp;L60&amp;"|"&amp;M60,'Mapeamento'!$F$7:$F$106,0)),""))</f>
        <v/>
      </c>
      <c r="S60" s="13">
        <f>IF(OR(C60="",D60=""),"",C60&amp;"|"&amp;D60)</f>
        <v/>
      </c>
      <c r="T60" s="13">
        <f>IF(OR(S60="",E60=""),"",S60&amp;"|"&amp;TEXT(E60,"0"))</f>
        <v/>
      </c>
      <c r="U60" s="20">
        <f>IFERROR(IF(COUNTA(B60:H60,J60:N60)=0,"",TEXTJOIN(" | ",TRUE,IF(AND('Painel'!$B$12="Sim",B60=""),"Data do movimento",""),IF(AND('Painel'!$B$13="Sim",D60=""),"Referência do lançamento",""),IF(AND('Painel'!$B$14="Sim",E60=""),"N.º de linha",""),IF(AND('Painel'!$B$15="Sim",F60=""),"Conta de origem",""),IF(AND('Painel'!$B$16="Sim",G60=0,H60=0),"Sem débito/crédito",""),IF(AND('Painel'!$B$16="Sim",G60&gt;0,H60&gt;0),"Débito e crédito simultâneos",""),IF(AND('Painel'!$B$17="Sim",OR(AND(L60&lt;&gt;"",M60=""),AND(L60="",M60&lt;&gt;""))),"Documento incompleto",""))),"")</f>
        <v/>
      </c>
      <c r="V60" s="20">
        <f>IFERROR(IF(COUNTA(B60:H60,J60:N60)=0,"",TEXTJOIN(" | ",TRUE,IF(AND('Painel'!$B$18="Sim",F60&lt;&gt;"",OR(O60="",IFERROR(INDEX('Mapeamento'!$G$7:$G$106,MATCH("Conta|"&amp;F60,'Mapeamento'!$F$7:$F$106,0)),"")&lt;&gt;"Pronto")),"Conta",""),IF(AND('Painel'!$B$18="Sim",J60&lt;&gt;"",OR(P60="",IFERROR(INDEX('Mapeamento'!$G$7:$G$106,MATCH("Cliente|"&amp;J60,'Mapeamento'!$F$7:$F$106,0)),"")&lt;&gt;"Pronto")),"Cliente",""),IF(AND('Painel'!$B$18="Sim",K60&lt;&gt;"",OR(Q60="",IFERROR(INDEX('Mapeamento'!$G$7:$G$106,MATCH("Fornecedor|"&amp;K60,'Mapeamento'!$F$7:$F$106,0)),"")&lt;&gt;"Pronto")),"Fornecedor",""),IF(AND('Painel'!$B$18="Sim",L60&lt;&gt;"",M60&lt;&gt;"",OR(R60="",IFERROR(INDEX('Mapeamento'!$G$7:$G$106,MATCH("Documento|"&amp;L60&amp;"|"&amp;M60,'Mapeamento'!$F$7:$F$106,0)),"")&lt;&gt;"Pronto")),"Documento",""))),"")</f>
        <v/>
      </c>
      <c r="W60" s="20">
        <f>IF(T60="","",IF(COUNTIF($T$7:$T$106,T60)&gt;1,"Chave de linha repetida",""))</f>
        <v/>
      </c>
      <c r="X60" s="20">
        <f>IF(OR(L60="",M60=""),"",IF(COUNTIFS($L$7:$L$106,L60,$M$7:$M$106,M60)&gt;1,"Referência repetida — confirmar",""))</f>
        <v/>
      </c>
      <c r="Y60" s="13">
        <f>IF(S60="","",IF(AND(IFERROR(SUMIFS($G$7:$G$106,$S$7:$S$106,S60)-SUMIFS($H$7:$H$106,$S$7:$S$106,S60),0)&lt;='Painel'!$B$8,IFERROR(SUMIFS($G$7:$G$106,$S$7:$S$106,S60)-SUMIFS($H$7:$H$106,$S$7:$S$106,S60),0)&gt;=-'Painel'!$B$8),"Equilibrado","Desequilibrado"))</f>
        <v/>
      </c>
      <c r="Z60" s="5" t="n"/>
      <c r="AA60" s="17" t="n"/>
      <c r="AB60" s="13">
        <f>IF(COUNTA(B60:H60,J60:N60)=0,"",IF(OR(U60&lt;&gt;"",V60&lt;&gt;"",W60&lt;&gt;"",Y60="Desequilibrado"),"Anomalia","Conforme controlo"))</f>
        <v/>
      </c>
    </row>
    <row r="61">
      <c r="A61" s="18">
        <f>IF(COUNTA(B61:H61,J61:N61)=0,"",ROW()-6)</f>
        <v/>
      </c>
      <c r="B61" s="28" t="n"/>
      <c r="C61" s="5" t="n"/>
      <c r="D61" s="17" t="n"/>
      <c r="E61" s="19" t="n"/>
      <c r="F61" s="5" t="n"/>
      <c r="G61" s="30" t="n"/>
      <c r="H61" s="30" t="n"/>
      <c r="I61" s="31">
        <f>IF(AND(G61="",H61=""),"",IFERROR(G61-H61,""))</f>
        <v/>
      </c>
      <c r="J61" s="5" t="n"/>
      <c r="K61" s="5" t="n"/>
      <c r="L61" s="5" t="n"/>
      <c r="M61" s="17" t="n"/>
      <c r="N61" s="28" t="n"/>
      <c r="O61" s="13">
        <f>IF(F61="","",IFERROR(INDEX('Mapeamento'!$C$7:$C$106,MATCH("Conta|"&amp;F61,'Mapeamento'!$F$7:$F$106,0)),""))</f>
        <v/>
      </c>
      <c r="P61" s="13">
        <f>IF(J61="","",IFERROR(INDEX('Mapeamento'!$C$7:$C$106,MATCH("Cliente|"&amp;J61,'Mapeamento'!$F$7:$F$106,0)),""))</f>
        <v/>
      </c>
      <c r="Q61" s="13">
        <f>IF(K61="","",IFERROR(INDEX('Mapeamento'!$C$7:$C$106,MATCH("Fornecedor|"&amp;K61,'Mapeamento'!$F$7:$F$106,0)),""))</f>
        <v/>
      </c>
      <c r="R61" s="13">
        <f>IF(OR(L61="",M61=""),"",IFERROR(INDEX('Mapeamento'!$C$7:$C$106,MATCH("Documento|"&amp;L61&amp;"|"&amp;M61,'Mapeamento'!$F$7:$F$106,0)),""))</f>
        <v/>
      </c>
      <c r="S61" s="13">
        <f>IF(OR(C61="",D61=""),"",C61&amp;"|"&amp;D61)</f>
        <v/>
      </c>
      <c r="T61" s="13">
        <f>IF(OR(S61="",E61=""),"",S61&amp;"|"&amp;TEXT(E61,"0"))</f>
        <v/>
      </c>
      <c r="U61" s="20">
        <f>IFERROR(IF(COUNTA(B61:H61,J61:N61)=0,"",TEXTJOIN(" | ",TRUE,IF(AND('Painel'!$B$12="Sim",B61=""),"Data do movimento",""),IF(AND('Painel'!$B$13="Sim",D61=""),"Referência do lançamento",""),IF(AND('Painel'!$B$14="Sim",E61=""),"N.º de linha",""),IF(AND('Painel'!$B$15="Sim",F61=""),"Conta de origem",""),IF(AND('Painel'!$B$16="Sim",G61=0,H61=0),"Sem débito/crédito",""),IF(AND('Painel'!$B$16="Sim",G61&gt;0,H61&gt;0),"Débito e crédito simultâneos",""),IF(AND('Painel'!$B$17="Sim",OR(AND(L61&lt;&gt;"",M61=""),AND(L61="",M61&lt;&gt;""))),"Documento incompleto",""))),"")</f>
        <v/>
      </c>
      <c r="V61" s="20">
        <f>IFERROR(IF(COUNTA(B61:H61,J61:N61)=0,"",TEXTJOIN(" | ",TRUE,IF(AND('Painel'!$B$18="Sim",F61&lt;&gt;"",OR(O61="",IFERROR(INDEX('Mapeamento'!$G$7:$G$106,MATCH("Conta|"&amp;F61,'Mapeamento'!$F$7:$F$106,0)),"")&lt;&gt;"Pronto")),"Conta",""),IF(AND('Painel'!$B$18="Sim",J61&lt;&gt;"",OR(P61="",IFERROR(INDEX('Mapeamento'!$G$7:$G$106,MATCH("Cliente|"&amp;J61,'Mapeamento'!$F$7:$F$106,0)),"")&lt;&gt;"Pronto")),"Cliente",""),IF(AND('Painel'!$B$18="Sim",K61&lt;&gt;"",OR(Q61="",IFERROR(INDEX('Mapeamento'!$G$7:$G$106,MATCH("Fornecedor|"&amp;K61,'Mapeamento'!$F$7:$F$106,0)),"")&lt;&gt;"Pronto")),"Fornecedor",""),IF(AND('Painel'!$B$18="Sim",L61&lt;&gt;"",M61&lt;&gt;"",OR(R61="",IFERROR(INDEX('Mapeamento'!$G$7:$G$106,MATCH("Documento|"&amp;L61&amp;"|"&amp;M61,'Mapeamento'!$F$7:$F$106,0)),"")&lt;&gt;"Pronto")),"Documento",""))),"")</f>
        <v/>
      </c>
      <c r="W61" s="20">
        <f>IF(T61="","",IF(COUNTIF($T$7:$T$106,T61)&gt;1,"Chave de linha repetida",""))</f>
        <v/>
      </c>
      <c r="X61" s="20">
        <f>IF(OR(L61="",M61=""),"",IF(COUNTIFS($L$7:$L$106,L61,$M$7:$M$106,M61)&gt;1,"Referência repetida — confirmar",""))</f>
        <v/>
      </c>
      <c r="Y61" s="13">
        <f>IF(S61="","",IF(AND(IFERROR(SUMIFS($G$7:$G$106,$S$7:$S$106,S61)-SUMIFS($H$7:$H$106,$S$7:$S$106,S61),0)&lt;='Painel'!$B$8,IFERROR(SUMIFS($G$7:$G$106,$S$7:$S$106,S61)-SUMIFS($H$7:$H$106,$S$7:$S$106,S61),0)&gt;=-'Painel'!$B$8),"Equilibrado","Desequilibrado"))</f>
        <v/>
      </c>
      <c r="Z61" s="5" t="n"/>
      <c r="AA61" s="17" t="n"/>
      <c r="AB61" s="13">
        <f>IF(COUNTA(B61:H61,J61:N61)=0,"",IF(OR(U61&lt;&gt;"",V61&lt;&gt;"",W61&lt;&gt;"",Y61="Desequilibrado"),"Anomalia","Conforme controlo"))</f>
        <v/>
      </c>
    </row>
    <row r="62">
      <c r="A62" s="18">
        <f>IF(COUNTA(B62:H62,J62:N62)=0,"",ROW()-6)</f>
        <v/>
      </c>
      <c r="B62" s="28" t="n"/>
      <c r="C62" s="5" t="n"/>
      <c r="D62" s="17" t="n"/>
      <c r="E62" s="19" t="n"/>
      <c r="F62" s="5" t="n"/>
      <c r="G62" s="30" t="n"/>
      <c r="H62" s="30" t="n"/>
      <c r="I62" s="31">
        <f>IF(AND(G62="",H62=""),"",IFERROR(G62-H62,""))</f>
        <v/>
      </c>
      <c r="J62" s="5" t="n"/>
      <c r="K62" s="5" t="n"/>
      <c r="L62" s="5" t="n"/>
      <c r="M62" s="17" t="n"/>
      <c r="N62" s="28" t="n"/>
      <c r="O62" s="13">
        <f>IF(F62="","",IFERROR(INDEX('Mapeamento'!$C$7:$C$106,MATCH("Conta|"&amp;F62,'Mapeamento'!$F$7:$F$106,0)),""))</f>
        <v/>
      </c>
      <c r="P62" s="13">
        <f>IF(J62="","",IFERROR(INDEX('Mapeamento'!$C$7:$C$106,MATCH("Cliente|"&amp;J62,'Mapeamento'!$F$7:$F$106,0)),""))</f>
        <v/>
      </c>
      <c r="Q62" s="13">
        <f>IF(K62="","",IFERROR(INDEX('Mapeamento'!$C$7:$C$106,MATCH("Fornecedor|"&amp;K62,'Mapeamento'!$F$7:$F$106,0)),""))</f>
        <v/>
      </c>
      <c r="R62" s="13">
        <f>IF(OR(L62="",M62=""),"",IFERROR(INDEX('Mapeamento'!$C$7:$C$106,MATCH("Documento|"&amp;L62&amp;"|"&amp;M62,'Mapeamento'!$F$7:$F$106,0)),""))</f>
        <v/>
      </c>
      <c r="S62" s="13">
        <f>IF(OR(C62="",D62=""),"",C62&amp;"|"&amp;D62)</f>
        <v/>
      </c>
      <c r="T62" s="13">
        <f>IF(OR(S62="",E62=""),"",S62&amp;"|"&amp;TEXT(E62,"0"))</f>
        <v/>
      </c>
      <c r="U62" s="20">
        <f>IFERROR(IF(COUNTA(B62:H62,J62:N62)=0,"",TEXTJOIN(" | ",TRUE,IF(AND('Painel'!$B$12="Sim",B62=""),"Data do movimento",""),IF(AND('Painel'!$B$13="Sim",D62=""),"Referência do lançamento",""),IF(AND('Painel'!$B$14="Sim",E62=""),"N.º de linha",""),IF(AND('Painel'!$B$15="Sim",F62=""),"Conta de origem",""),IF(AND('Painel'!$B$16="Sim",G62=0,H62=0),"Sem débito/crédito",""),IF(AND('Painel'!$B$16="Sim",G62&gt;0,H62&gt;0),"Débito e crédito simultâneos",""),IF(AND('Painel'!$B$17="Sim",OR(AND(L62&lt;&gt;"",M62=""),AND(L62="",M62&lt;&gt;""))),"Documento incompleto",""))),"")</f>
        <v/>
      </c>
      <c r="V62" s="20">
        <f>IFERROR(IF(COUNTA(B62:H62,J62:N62)=0,"",TEXTJOIN(" | ",TRUE,IF(AND('Painel'!$B$18="Sim",F62&lt;&gt;"",OR(O62="",IFERROR(INDEX('Mapeamento'!$G$7:$G$106,MATCH("Conta|"&amp;F62,'Mapeamento'!$F$7:$F$106,0)),"")&lt;&gt;"Pronto")),"Conta",""),IF(AND('Painel'!$B$18="Sim",J62&lt;&gt;"",OR(P62="",IFERROR(INDEX('Mapeamento'!$G$7:$G$106,MATCH("Cliente|"&amp;J62,'Mapeamento'!$F$7:$F$106,0)),"")&lt;&gt;"Pronto")),"Cliente",""),IF(AND('Painel'!$B$18="Sim",K62&lt;&gt;"",OR(Q62="",IFERROR(INDEX('Mapeamento'!$G$7:$G$106,MATCH("Fornecedor|"&amp;K62,'Mapeamento'!$F$7:$F$106,0)),"")&lt;&gt;"Pronto")),"Fornecedor",""),IF(AND('Painel'!$B$18="Sim",L62&lt;&gt;"",M62&lt;&gt;"",OR(R62="",IFERROR(INDEX('Mapeamento'!$G$7:$G$106,MATCH("Documento|"&amp;L62&amp;"|"&amp;M62,'Mapeamento'!$F$7:$F$106,0)),"")&lt;&gt;"Pronto")),"Documento",""))),"")</f>
        <v/>
      </c>
      <c r="W62" s="20">
        <f>IF(T62="","",IF(COUNTIF($T$7:$T$106,T62)&gt;1,"Chave de linha repetida",""))</f>
        <v/>
      </c>
      <c r="X62" s="20">
        <f>IF(OR(L62="",M62=""),"",IF(COUNTIFS($L$7:$L$106,L62,$M$7:$M$106,M62)&gt;1,"Referência repetida — confirmar",""))</f>
        <v/>
      </c>
      <c r="Y62" s="13">
        <f>IF(S62="","",IF(AND(IFERROR(SUMIFS($G$7:$G$106,$S$7:$S$106,S62)-SUMIFS($H$7:$H$106,$S$7:$S$106,S62),0)&lt;='Painel'!$B$8,IFERROR(SUMIFS($G$7:$G$106,$S$7:$S$106,S62)-SUMIFS($H$7:$H$106,$S$7:$S$106,S62),0)&gt;=-'Painel'!$B$8),"Equilibrado","Desequilibrado"))</f>
        <v/>
      </c>
      <c r="Z62" s="5" t="n"/>
      <c r="AA62" s="17" t="n"/>
      <c r="AB62" s="13">
        <f>IF(COUNTA(B62:H62,J62:N62)=0,"",IF(OR(U62&lt;&gt;"",V62&lt;&gt;"",W62&lt;&gt;"",Y62="Desequilibrado"),"Anomalia","Conforme controlo"))</f>
        <v/>
      </c>
    </row>
    <row r="63">
      <c r="A63" s="18">
        <f>IF(COUNTA(B63:H63,J63:N63)=0,"",ROW()-6)</f>
        <v/>
      </c>
      <c r="B63" s="28" t="n"/>
      <c r="C63" s="5" t="n"/>
      <c r="D63" s="17" t="n"/>
      <c r="E63" s="19" t="n"/>
      <c r="F63" s="5" t="n"/>
      <c r="G63" s="30" t="n"/>
      <c r="H63" s="30" t="n"/>
      <c r="I63" s="31">
        <f>IF(AND(G63="",H63=""),"",IFERROR(G63-H63,""))</f>
        <v/>
      </c>
      <c r="J63" s="5" t="n"/>
      <c r="K63" s="5" t="n"/>
      <c r="L63" s="5" t="n"/>
      <c r="M63" s="17" t="n"/>
      <c r="N63" s="28" t="n"/>
      <c r="O63" s="13">
        <f>IF(F63="","",IFERROR(INDEX('Mapeamento'!$C$7:$C$106,MATCH("Conta|"&amp;F63,'Mapeamento'!$F$7:$F$106,0)),""))</f>
        <v/>
      </c>
      <c r="P63" s="13">
        <f>IF(J63="","",IFERROR(INDEX('Mapeamento'!$C$7:$C$106,MATCH("Cliente|"&amp;J63,'Mapeamento'!$F$7:$F$106,0)),""))</f>
        <v/>
      </c>
      <c r="Q63" s="13">
        <f>IF(K63="","",IFERROR(INDEX('Mapeamento'!$C$7:$C$106,MATCH("Fornecedor|"&amp;K63,'Mapeamento'!$F$7:$F$106,0)),""))</f>
        <v/>
      </c>
      <c r="R63" s="13">
        <f>IF(OR(L63="",M63=""),"",IFERROR(INDEX('Mapeamento'!$C$7:$C$106,MATCH("Documento|"&amp;L63&amp;"|"&amp;M63,'Mapeamento'!$F$7:$F$106,0)),""))</f>
        <v/>
      </c>
      <c r="S63" s="13">
        <f>IF(OR(C63="",D63=""),"",C63&amp;"|"&amp;D63)</f>
        <v/>
      </c>
      <c r="T63" s="13">
        <f>IF(OR(S63="",E63=""),"",S63&amp;"|"&amp;TEXT(E63,"0"))</f>
        <v/>
      </c>
      <c r="U63" s="20">
        <f>IFERROR(IF(COUNTA(B63:H63,J63:N63)=0,"",TEXTJOIN(" | ",TRUE,IF(AND('Painel'!$B$12="Sim",B63=""),"Data do movimento",""),IF(AND('Painel'!$B$13="Sim",D63=""),"Referência do lançamento",""),IF(AND('Painel'!$B$14="Sim",E63=""),"N.º de linha",""),IF(AND('Painel'!$B$15="Sim",F63=""),"Conta de origem",""),IF(AND('Painel'!$B$16="Sim",G63=0,H63=0),"Sem débito/crédito",""),IF(AND('Painel'!$B$16="Sim",G63&gt;0,H63&gt;0),"Débito e crédito simultâneos",""),IF(AND('Painel'!$B$17="Sim",OR(AND(L63&lt;&gt;"",M63=""),AND(L63="",M63&lt;&gt;""))),"Documento incompleto",""))),"")</f>
        <v/>
      </c>
      <c r="V63" s="20">
        <f>IFERROR(IF(COUNTA(B63:H63,J63:N63)=0,"",TEXTJOIN(" | ",TRUE,IF(AND('Painel'!$B$18="Sim",F63&lt;&gt;"",OR(O63="",IFERROR(INDEX('Mapeamento'!$G$7:$G$106,MATCH("Conta|"&amp;F63,'Mapeamento'!$F$7:$F$106,0)),"")&lt;&gt;"Pronto")),"Conta",""),IF(AND('Painel'!$B$18="Sim",J63&lt;&gt;"",OR(P63="",IFERROR(INDEX('Mapeamento'!$G$7:$G$106,MATCH("Cliente|"&amp;J63,'Mapeamento'!$F$7:$F$106,0)),"")&lt;&gt;"Pronto")),"Cliente",""),IF(AND('Painel'!$B$18="Sim",K63&lt;&gt;"",OR(Q63="",IFERROR(INDEX('Mapeamento'!$G$7:$G$106,MATCH("Fornecedor|"&amp;K63,'Mapeamento'!$F$7:$F$106,0)),"")&lt;&gt;"Pronto")),"Fornecedor",""),IF(AND('Painel'!$B$18="Sim",L63&lt;&gt;"",M63&lt;&gt;"",OR(R63="",IFERROR(INDEX('Mapeamento'!$G$7:$G$106,MATCH("Documento|"&amp;L63&amp;"|"&amp;M63,'Mapeamento'!$F$7:$F$106,0)),"")&lt;&gt;"Pronto")),"Documento",""))),"")</f>
        <v/>
      </c>
      <c r="W63" s="20">
        <f>IF(T63="","",IF(COUNTIF($T$7:$T$106,T63)&gt;1,"Chave de linha repetida",""))</f>
        <v/>
      </c>
      <c r="X63" s="20">
        <f>IF(OR(L63="",M63=""),"",IF(COUNTIFS($L$7:$L$106,L63,$M$7:$M$106,M63)&gt;1,"Referência repetida — confirmar",""))</f>
        <v/>
      </c>
      <c r="Y63" s="13">
        <f>IF(S63="","",IF(AND(IFERROR(SUMIFS($G$7:$G$106,$S$7:$S$106,S63)-SUMIFS($H$7:$H$106,$S$7:$S$106,S63),0)&lt;='Painel'!$B$8,IFERROR(SUMIFS($G$7:$G$106,$S$7:$S$106,S63)-SUMIFS($H$7:$H$106,$S$7:$S$106,S63),0)&gt;=-'Painel'!$B$8),"Equilibrado","Desequilibrado"))</f>
        <v/>
      </c>
      <c r="Z63" s="5" t="n"/>
      <c r="AA63" s="17" t="n"/>
      <c r="AB63" s="13">
        <f>IF(COUNTA(B63:H63,J63:N63)=0,"",IF(OR(U63&lt;&gt;"",V63&lt;&gt;"",W63&lt;&gt;"",Y63="Desequilibrado"),"Anomalia","Conforme controlo"))</f>
        <v/>
      </c>
    </row>
    <row r="64">
      <c r="A64" s="18">
        <f>IF(COUNTA(B64:H64,J64:N64)=0,"",ROW()-6)</f>
        <v/>
      </c>
      <c r="B64" s="28" t="n"/>
      <c r="C64" s="5" t="n"/>
      <c r="D64" s="17" t="n"/>
      <c r="E64" s="19" t="n"/>
      <c r="F64" s="5" t="n"/>
      <c r="G64" s="30" t="n"/>
      <c r="H64" s="30" t="n"/>
      <c r="I64" s="31">
        <f>IF(AND(G64="",H64=""),"",IFERROR(G64-H64,""))</f>
        <v/>
      </c>
      <c r="J64" s="5" t="n"/>
      <c r="K64" s="5" t="n"/>
      <c r="L64" s="5" t="n"/>
      <c r="M64" s="17" t="n"/>
      <c r="N64" s="28" t="n"/>
      <c r="O64" s="13">
        <f>IF(F64="","",IFERROR(INDEX('Mapeamento'!$C$7:$C$106,MATCH("Conta|"&amp;F64,'Mapeamento'!$F$7:$F$106,0)),""))</f>
        <v/>
      </c>
      <c r="P64" s="13">
        <f>IF(J64="","",IFERROR(INDEX('Mapeamento'!$C$7:$C$106,MATCH("Cliente|"&amp;J64,'Mapeamento'!$F$7:$F$106,0)),""))</f>
        <v/>
      </c>
      <c r="Q64" s="13">
        <f>IF(K64="","",IFERROR(INDEX('Mapeamento'!$C$7:$C$106,MATCH("Fornecedor|"&amp;K64,'Mapeamento'!$F$7:$F$106,0)),""))</f>
        <v/>
      </c>
      <c r="R64" s="13">
        <f>IF(OR(L64="",M64=""),"",IFERROR(INDEX('Mapeamento'!$C$7:$C$106,MATCH("Documento|"&amp;L64&amp;"|"&amp;M64,'Mapeamento'!$F$7:$F$106,0)),""))</f>
        <v/>
      </c>
      <c r="S64" s="13">
        <f>IF(OR(C64="",D64=""),"",C64&amp;"|"&amp;D64)</f>
        <v/>
      </c>
      <c r="T64" s="13">
        <f>IF(OR(S64="",E64=""),"",S64&amp;"|"&amp;TEXT(E64,"0"))</f>
        <v/>
      </c>
      <c r="U64" s="20">
        <f>IFERROR(IF(COUNTA(B64:H64,J64:N64)=0,"",TEXTJOIN(" | ",TRUE,IF(AND('Painel'!$B$12="Sim",B64=""),"Data do movimento",""),IF(AND('Painel'!$B$13="Sim",D64=""),"Referência do lançamento",""),IF(AND('Painel'!$B$14="Sim",E64=""),"N.º de linha",""),IF(AND('Painel'!$B$15="Sim",F64=""),"Conta de origem",""),IF(AND('Painel'!$B$16="Sim",G64=0,H64=0),"Sem débito/crédito",""),IF(AND('Painel'!$B$16="Sim",G64&gt;0,H64&gt;0),"Débito e crédito simultâneos",""),IF(AND('Painel'!$B$17="Sim",OR(AND(L64&lt;&gt;"",M64=""),AND(L64="",M64&lt;&gt;""))),"Documento incompleto",""))),"")</f>
        <v/>
      </c>
      <c r="V64" s="20">
        <f>IFERROR(IF(COUNTA(B64:H64,J64:N64)=0,"",TEXTJOIN(" | ",TRUE,IF(AND('Painel'!$B$18="Sim",F64&lt;&gt;"",OR(O64="",IFERROR(INDEX('Mapeamento'!$G$7:$G$106,MATCH("Conta|"&amp;F64,'Mapeamento'!$F$7:$F$106,0)),"")&lt;&gt;"Pronto")),"Conta",""),IF(AND('Painel'!$B$18="Sim",J64&lt;&gt;"",OR(P64="",IFERROR(INDEX('Mapeamento'!$G$7:$G$106,MATCH("Cliente|"&amp;J64,'Mapeamento'!$F$7:$F$106,0)),"")&lt;&gt;"Pronto")),"Cliente",""),IF(AND('Painel'!$B$18="Sim",K64&lt;&gt;"",OR(Q64="",IFERROR(INDEX('Mapeamento'!$G$7:$G$106,MATCH("Fornecedor|"&amp;K64,'Mapeamento'!$F$7:$F$106,0)),"")&lt;&gt;"Pronto")),"Fornecedor",""),IF(AND('Painel'!$B$18="Sim",L64&lt;&gt;"",M64&lt;&gt;"",OR(R64="",IFERROR(INDEX('Mapeamento'!$G$7:$G$106,MATCH("Documento|"&amp;L64&amp;"|"&amp;M64,'Mapeamento'!$F$7:$F$106,0)),"")&lt;&gt;"Pronto")),"Documento",""))),"")</f>
        <v/>
      </c>
      <c r="W64" s="20">
        <f>IF(T64="","",IF(COUNTIF($T$7:$T$106,T64)&gt;1,"Chave de linha repetida",""))</f>
        <v/>
      </c>
      <c r="X64" s="20">
        <f>IF(OR(L64="",M64=""),"",IF(COUNTIFS($L$7:$L$106,L64,$M$7:$M$106,M64)&gt;1,"Referência repetida — confirmar",""))</f>
        <v/>
      </c>
      <c r="Y64" s="13">
        <f>IF(S64="","",IF(AND(IFERROR(SUMIFS($G$7:$G$106,$S$7:$S$106,S64)-SUMIFS($H$7:$H$106,$S$7:$S$106,S64),0)&lt;='Painel'!$B$8,IFERROR(SUMIFS($G$7:$G$106,$S$7:$S$106,S64)-SUMIFS($H$7:$H$106,$S$7:$S$106,S64),0)&gt;=-'Painel'!$B$8),"Equilibrado","Desequilibrado"))</f>
        <v/>
      </c>
      <c r="Z64" s="5" t="n"/>
      <c r="AA64" s="17" t="n"/>
      <c r="AB64" s="13">
        <f>IF(COUNTA(B64:H64,J64:N64)=0,"",IF(OR(U64&lt;&gt;"",V64&lt;&gt;"",W64&lt;&gt;"",Y64="Desequilibrado"),"Anomalia","Conforme controlo"))</f>
        <v/>
      </c>
    </row>
    <row r="65">
      <c r="A65" s="18">
        <f>IF(COUNTA(B65:H65,J65:N65)=0,"",ROW()-6)</f>
        <v/>
      </c>
      <c r="B65" s="28" t="n"/>
      <c r="C65" s="5" t="n"/>
      <c r="D65" s="17" t="n"/>
      <c r="E65" s="19" t="n"/>
      <c r="F65" s="5" t="n"/>
      <c r="G65" s="30" t="n"/>
      <c r="H65" s="30" t="n"/>
      <c r="I65" s="31">
        <f>IF(AND(G65="",H65=""),"",IFERROR(G65-H65,""))</f>
        <v/>
      </c>
      <c r="J65" s="5" t="n"/>
      <c r="K65" s="5" t="n"/>
      <c r="L65" s="5" t="n"/>
      <c r="M65" s="17" t="n"/>
      <c r="N65" s="28" t="n"/>
      <c r="O65" s="13">
        <f>IF(F65="","",IFERROR(INDEX('Mapeamento'!$C$7:$C$106,MATCH("Conta|"&amp;F65,'Mapeamento'!$F$7:$F$106,0)),""))</f>
        <v/>
      </c>
      <c r="P65" s="13">
        <f>IF(J65="","",IFERROR(INDEX('Mapeamento'!$C$7:$C$106,MATCH("Cliente|"&amp;J65,'Mapeamento'!$F$7:$F$106,0)),""))</f>
        <v/>
      </c>
      <c r="Q65" s="13">
        <f>IF(K65="","",IFERROR(INDEX('Mapeamento'!$C$7:$C$106,MATCH("Fornecedor|"&amp;K65,'Mapeamento'!$F$7:$F$106,0)),""))</f>
        <v/>
      </c>
      <c r="R65" s="13">
        <f>IF(OR(L65="",M65=""),"",IFERROR(INDEX('Mapeamento'!$C$7:$C$106,MATCH("Documento|"&amp;L65&amp;"|"&amp;M65,'Mapeamento'!$F$7:$F$106,0)),""))</f>
        <v/>
      </c>
      <c r="S65" s="13">
        <f>IF(OR(C65="",D65=""),"",C65&amp;"|"&amp;D65)</f>
        <v/>
      </c>
      <c r="T65" s="13">
        <f>IF(OR(S65="",E65=""),"",S65&amp;"|"&amp;TEXT(E65,"0"))</f>
        <v/>
      </c>
      <c r="U65" s="20">
        <f>IFERROR(IF(COUNTA(B65:H65,J65:N65)=0,"",TEXTJOIN(" | ",TRUE,IF(AND('Painel'!$B$12="Sim",B65=""),"Data do movimento",""),IF(AND('Painel'!$B$13="Sim",D65=""),"Referência do lançamento",""),IF(AND('Painel'!$B$14="Sim",E65=""),"N.º de linha",""),IF(AND('Painel'!$B$15="Sim",F65=""),"Conta de origem",""),IF(AND('Painel'!$B$16="Sim",G65=0,H65=0),"Sem débito/crédito",""),IF(AND('Painel'!$B$16="Sim",G65&gt;0,H65&gt;0),"Débito e crédito simultâneos",""),IF(AND('Painel'!$B$17="Sim",OR(AND(L65&lt;&gt;"",M65=""),AND(L65="",M65&lt;&gt;""))),"Documento incompleto",""))),"")</f>
        <v/>
      </c>
      <c r="V65" s="20">
        <f>IFERROR(IF(COUNTA(B65:H65,J65:N65)=0,"",TEXTJOIN(" | ",TRUE,IF(AND('Painel'!$B$18="Sim",F65&lt;&gt;"",OR(O65="",IFERROR(INDEX('Mapeamento'!$G$7:$G$106,MATCH("Conta|"&amp;F65,'Mapeamento'!$F$7:$F$106,0)),"")&lt;&gt;"Pronto")),"Conta",""),IF(AND('Painel'!$B$18="Sim",J65&lt;&gt;"",OR(P65="",IFERROR(INDEX('Mapeamento'!$G$7:$G$106,MATCH("Cliente|"&amp;J65,'Mapeamento'!$F$7:$F$106,0)),"")&lt;&gt;"Pronto")),"Cliente",""),IF(AND('Painel'!$B$18="Sim",K65&lt;&gt;"",OR(Q65="",IFERROR(INDEX('Mapeamento'!$G$7:$G$106,MATCH("Fornecedor|"&amp;K65,'Mapeamento'!$F$7:$F$106,0)),"")&lt;&gt;"Pronto")),"Fornecedor",""),IF(AND('Painel'!$B$18="Sim",L65&lt;&gt;"",M65&lt;&gt;"",OR(R65="",IFERROR(INDEX('Mapeamento'!$G$7:$G$106,MATCH("Documento|"&amp;L65&amp;"|"&amp;M65,'Mapeamento'!$F$7:$F$106,0)),"")&lt;&gt;"Pronto")),"Documento",""))),"")</f>
        <v/>
      </c>
      <c r="W65" s="20">
        <f>IF(T65="","",IF(COUNTIF($T$7:$T$106,T65)&gt;1,"Chave de linha repetida",""))</f>
        <v/>
      </c>
      <c r="X65" s="20">
        <f>IF(OR(L65="",M65=""),"",IF(COUNTIFS($L$7:$L$106,L65,$M$7:$M$106,M65)&gt;1,"Referência repetida — confirmar",""))</f>
        <v/>
      </c>
      <c r="Y65" s="13">
        <f>IF(S65="","",IF(AND(IFERROR(SUMIFS($G$7:$G$106,$S$7:$S$106,S65)-SUMIFS($H$7:$H$106,$S$7:$S$106,S65),0)&lt;='Painel'!$B$8,IFERROR(SUMIFS($G$7:$G$106,$S$7:$S$106,S65)-SUMIFS($H$7:$H$106,$S$7:$S$106,S65),0)&gt;=-'Painel'!$B$8),"Equilibrado","Desequilibrado"))</f>
        <v/>
      </c>
      <c r="Z65" s="5" t="n"/>
      <c r="AA65" s="17" t="n"/>
      <c r="AB65" s="13">
        <f>IF(COUNTA(B65:H65,J65:N65)=0,"",IF(OR(U65&lt;&gt;"",V65&lt;&gt;"",W65&lt;&gt;"",Y65="Desequilibrado"),"Anomalia","Conforme controlo"))</f>
        <v/>
      </c>
    </row>
    <row r="66">
      <c r="A66" s="18">
        <f>IF(COUNTA(B66:H66,J66:N66)=0,"",ROW()-6)</f>
        <v/>
      </c>
      <c r="B66" s="28" t="n"/>
      <c r="C66" s="5" t="n"/>
      <c r="D66" s="17" t="n"/>
      <c r="E66" s="19" t="n"/>
      <c r="F66" s="5" t="n"/>
      <c r="G66" s="30" t="n"/>
      <c r="H66" s="30" t="n"/>
      <c r="I66" s="31">
        <f>IF(AND(G66="",H66=""),"",IFERROR(G66-H66,""))</f>
        <v/>
      </c>
      <c r="J66" s="5" t="n"/>
      <c r="K66" s="5" t="n"/>
      <c r="L66" s="5" t="n"/>
      <c r="M66" s="17" t="n"/>
      <c r="N66" s="28" t="n"/>
      <c r="O66" s="13">
        <f>IF(F66="","",IFERROR(INDEX('Mapeamento'!$C$7:$C$106,MATCH("Conta|"&amp;F66,'Mapeamento'!$F$7:$F$106,0)),""))</f>
        <v/>
      </c>
      <c r="P66" s="13">
        <f>IF(J66="","",IFERROR(INDEX('Mapeamento'!$C$7:$C$106,MATCH("Cliente|"&amp;J66,'Mapeamento'!$F$7:$F$106,0)),""))</f>
        <v/>
      </c>
      <c r="Q66" s="13">
        <f>IF(K66="","",IFERROR(INDEX('Mapeamento'!$C$7:$C$106,MATCH("Fornecedor|"&amp;K66,'Mapeamento'!$F$7:$F$106,0)),""))</f>
        <v/>
      </c>
      <c r="R66" s="13">
        <f>IF(OR(L66="",M66=""),"",IFERROR(INDEX('Mapeamento'!$C$7:$C$106,MATCH("Documento|"&amp;L66&amp;"|"&amp;M66,'Mapeamento'!$F$7:$F$106,0)),""))</f>
        <v/>
      </c>
      <c r="S66" s="13">
        <f>IF(OR(C66="",D66=""),"",C66&amp;"|"&amp;D66)</f>
        <v/>
      </c>
      <c r="T66" s="13">
        <f>IF(OR(S66="",E66=""),"",S66&amp;"|"&amp;TEXT(E66,"0"))</f>
        <v/>
      </c>
      <c r="U66" s="20">
        <f>IFERROR(IF(COUNTA(B66:H66,J66:N66)=0,"",TEXTJOIN(" | ",TRUE,IF(AND('Painel'!$B$12="Sim",B66=""),"Data do movimento",""),IF(AND('Painel'!$B$13="Sim",D66=""),"Referência do lançamento",""),IF(AND('Painel'!$B$14="Sim",E66=""),"N.º de linha",""),IF(AND('Painel'!$B$15="Sim",F66=""),"Conta de origem",""),IF(AND('Painel'!$B$16="Sim",G66=0,H66=0),"Sem débito/crédito",""),IF(AND('Painel'!$B$16="Sim",G66&gt;0,H66&gt;0),"Débito e crédito simultâneos",""),IF(AND('Painel'!$B$17="Sim",OR(AND(L66&lt;&gt;"",M66=""),AND(L66="",M66&lt;&gt;""))),"Documento incompleto",""))),"")</f>
        <v/>
      </c>
      <c r="V66" s="20">
        <f>IFERROR(IF(COUNTA(B66:H66,J66:N66)=0,"",TEXTJOIN(" | ",TRUE,IF(AND('Painel'!$B$18="Sim",F66&lt;&gt;"",OR(O66="",IFERROR(INDEX('Mapeamento'!$G$7:$G$106,MATCH("Conta|"&amp;F66,'Mapeamento'!$F$7:$F$106,0)),"")&lt;&gt;"Pronto")),"Conta",""),IF(AND('Painel'!$B$18="Sim",J66&lt;&gt;"",OR(P66="",IFERROR(INDEX('Mapeamento'!$G$7:$G$106,MATCH("Cliente|"&amp;J66,'Mapeamento'!$F$7:$F$106,0)),"")&lt;&gt;"Pronto")),"Cliente",""),IF(AND('Painel'!$B$18="Sim",K66&lt;&gt;"",OR(Q66="",IFERROR(INDEX('Mapeamento'!$G$7:$G$106,MATCH("Fornecedor|"&amp;K66,'Mapeamento'!$F$7:$F$106,0)),"")&lt;&gt;"Pronto")),"Fornecedor",""),IF(AND('Painel'!$B$18="Sim",L66&lt;&gt;"",M66&lt;&gt;"",OR(R66="",IFERROR(INDEX('Mapeamento'!$G$7:$G$106,MATCH("Documento|"&amp;L66&amp;"|"&amp;M66,'Mapeamento'!$F$7:$F$106,0)),"")&lt;&gt;"Pronto")),"Documento",""))),"")</f>
        <v/>
      </c>
      <c r="W66" s="20">
        <f>IF(T66="","",IF(COUNTIF($T$7:$T$106,T66)&gt;1,"Chave de linha repetida",""))</f>
        <v/>
      </c>
      <c r="X66" s="20">
        <f>IF(OR(L66="",M66=""),"",IF(COUNTIFS($L$7:$L$106,L66,$M$7:$M$106,M66)&gt;1,"Referência repetida — confirmar",""))</f>
        <v/>
      </c>
      <c r="Y66" s="13">
        <f>IF(S66="","",IF(AND(IFERROR(SUMIFS($G$7:$G$106,$S$7:$S$106,S66)-SUMIFS($H$7:$H$106,$S$7:$S$106,S66),0)&lt;='Painel'!$B$8,IFERROR(SUMIFS($G$7:$G$106,$S$7:$S$106,S66)-SUMIFS($H$7:$H$106,$S$7:$S$106,S66),0)&gt;=-'Painel'!$B$8),"Equilibrado","Desequilibrado"))</f>
        <v/>
      </c>
      <c r="Z66" s="5" t="n"/>
      <c r="AA66" s="17" t="n"/>
      <c r="AB66" s="13">
        <f>IF(COUNTA(B66:H66,J66:N66)=0,"",IF(OR(U66&lt;&gt;"",V66&lt;&gt;"",W66&lt;&gt;"",Y66="Desequilibrado"),"Anomalia","Conforme controlo"))</f>
        <v/>
      </c>
    </row>
    <row r="67">
      <c r="A67" s="18">
        <f>IF(COUNTA(B67:H67,J67:N67)=0,"",ROW()-6)</f>
        <v/>
      </c>
      <c r="B67" s="28" t="n"/>
      <c r="C67" s="5" t="n"/>
      <c r="D67" s="17" t="n"/>
      <c r="E67" s="19" t="n"/>
      <c r="F67" s="5" t="n"/>
      <c r="G67" s="30" t="n"/>
      <c r="H67" s="30" t="n"/>
      <c r="I67" s="31">
        <f>IF(AND(G67="",H67=""),"",IFERROR(G67-H67,""))</f>
        <v/>
      </c>
      <c r="J67" s="5" t="n"/>
      <c r="K67" s="5" t="n"/>
      <c r="L67" s="5" t="n"/>
      <c r="M67" s="17" t="n"/>
      <c r="N67" s="28" t="n"/>
      <c r="O67" s="13">
        <f>IF(F67="","",IFERROR(INDEX('Mapeamento'!$C$7:$C$106,MATCH("Conta|"&amp;F67,'Mapeamento'!$F$7:$F$106,0)),""))</f>
        <v/>
      </c>
      <c r="P67" s="13">
        <f>IF(J67="","",IFERROR(INDEX('Mapeamento'!$C$7:$C$106,MATCH("Cliente|"&amp;J67,'Mapeamento'!$F$7:$F$106,0)),""))</f>
        <v/>
      </c>
      <c r="Q67" s="13">
        <f>IF(K67="","",IFERROR(INDEX('Mapeamento'!$C$7:$C$106,MATCH("Fornecedor|"&amp;K67,'Mapeamento'!$F$7:$F$106,0)),""))</f>
        <v/>
      </c>
      <c r="R67" s="13">
        <f>IF(OR(L67="",M67=""),"",IFERROR(INDEX('Mapeamento'!$C$7:$C$106,MATCH("Documento|"&amp;L67&amp;"|"&amp;M67,'Mapeamento'!$F$7:$F$106,0)),""))</f>
        <v/>
      </c>
      <c r="S67" s="13">
        <f>IF(OR(C67="",D67=""),"",C67&amp;"|"&amp;D67)</f>
        <v/>
      </c>
      <c r="T67" s="13">
        <f>IF(OR(S67="",E67=""),"",S67&amp;"|"&amp;TEXT(E67,"0"))</f>
        <v/>
      </c>
      <c r="U67" s="20">
        <f>IFERROR(IF(COUNTA(B67:H67,J67:N67)=0,"",TEXTJOIN(" | ",TRUE,IF(AND('Painel'!$B$12="Sim",B67=""),"Data do movimento",""),IF(AND('Painel'!$B$13="Sim",D67=""),"Referência do lançamento",""),IF(AND('Painel'!$B$14="Sim",E67=""),"N.º de linha",""),IF(AND('Painel'!$B$15="Sim",F67=""),"Conta de origem",""),IF(AND('Painel'!$B$16="Sim",G67=0,H67=0),"Sem débito/crédito",""),IF(AND('Painel'!$B$16="Sim",G67&gt;0,H67&gt;0),"Débito e crédito simultâneos",""),IF(AND('Painel'!$B$17="Sim",OR(AND(L67&lt;&gt;"",M67=""),AND(L67="",M67&lt;&gt;""))),"Documento incompleto",""))),"")</f>
        <v/>
      </c>
      <c r="V67" s="20">
        <f>IFERROR(IF(COUNTA(B67:H67,J67:N67)=0,"",TEXTJOIN(" | ",TRUE,IF(AND('Painel'!$B$18="Sim",F67&lt;&gt;"",OR(O67="",IFERROR(INDEX('Mapeamento'!$G$7:$G$106,MATCH("Conta|"&amp;F67,'Mapeamento'!$F$7:$F$106,0)),"")&lt;&gt;"Pronto")),"Conta",""),IF(AND('Painel'!$B$18="Sim",J67&lt;&gt;"",OR(P67="",IFERROR(INDEX('Mapeamento'!$G$7:$G$106,MATCH("Cliente|"&amp;J67,'Mapeamento'!$F$7:$F$106,0)),"")&lt;&gt;"Pronto")),"Cliente",""),IF(AND('Painel'!$B$18="Sim",K67&lt;&gt;"",OR(Q67="",IFERROR(INDEX('Mapeamento'!$G$7:$G$106,MATCH("Fornecedor|"&amp;K67,'Mapeamento'!$F$7:$F$106,0)),"")&lt;&gt;"Pronto")),"Fornecedor",""),IF(AND('Painel'!$B$18="Sim",L67&lt;&gt;"",M67&lt;&gt;"",OR(R67="",IFERROR(INDEX('Mapeamento'!$G$7:$G$106,MATCH("Documento|"&amp;L67&amp;"|"&amp;M67,'Mapeamento'!$F$7:$F$106,0)),"")&lt;&gt;"Pronto")),"Documento",""))),"")</f>
        <v/>
      </c>
      <c r="W67" s="20">
        <f>IF(T67="","",IF(COUNTIF($T$7:$T$106,T67)&gt;1,"Chave de linha repetida",""))</f>
        <v/>
      </c>
      <c r="X67" s="20">
        <f>IF(OR(L67="",M67=""),"",IF(COUNTIFS($L$7:$L$106,L67,$M$7:$M$106,M67)&gt;1,"Referência repetida — confirmar",""))</f>
        <v/>
      </c>
      <c r="Y67" s="13">
        <f>IF(S67="","",IF(AND(IFERROR(SUMIFS($G$7:$G$106,$S$7:$S$106,S67)-SUMIFS($H$7:$H$106,$S$7:$S$106,S67),0)&lt;='Painel'!$B$8,IFERROR(SUMIFS($G$7:$G$106,$S$7:$S$106,S67)-SUMIFS($H$7:$H$106,$S$7:$S$106,S67),0)&gt;=-'Painel'!$B$8),"Equilibrado","Desequilibrado"))</f>
        <v/>
      </c>
      <c r="Z67" s="5" t="n"/>
      <c r="AA67" s="17" t="n"/>
      <c r="AB67" s="13">
        <f>IF(COUNTA(B67:H67,J67:N67)=0,"",IF(OR(U67&lt;&gt;"",V67&lt;&gt;"",W67&lt;&gt;"",Y67="Desequilibrado"),"Anomalia","Conforme controlo"))</f>
        <v/>
      </c>
    </row>
    <row r="68">
      <c r="A68" s="18">
        <f>IF(COUNTA(B68:H68,J68:N68)=0,"",ROW()-6)</f>
        <v/>
      </c>
      <c r="B68" s="28" t="n"/>
      <c r="C68" s="5" t="n"/>
      <c r="D68" s="17" t="n"/>
      <c r="E68" s="19" t="n"/>
      <c r="F68" s="5" t="n"/>
      <c r="G68" s="30" t="n"/>
      <c r="H68" s="30" t="n"/>
      <c r="I68" s="31">
        <f>IF(AND(G68="",H68=""),"",IFERROR(G68-H68,""))</f>
        <v/>
      </c>
      <c r="J68" s="5" t="n"/>
      <c r="K68" s="5" t="n"/>
      <c r="L68" s="5" t="n"/>
      <c r="M68" s="17" t="n"/>
      <c r="N68" s="28" t="n"/>
      <c r="O68" s="13">
        <f>IF(F68="","",IFERROR(INDEX('Mapeamento'!$C$7:$C$106,MATCH("Conta|"&amp;F68,'Mapeamento'!$F$7:$F$106,0)),""))</f>
        <v/>
      </c>
      <c r="P68" s="13">
        <f>IF(J68="","",IFERROR(INDEX('Mapeamento'!$C$7:$C$106,MATCH("Cliente|"&amp;J68,'Mapeamento'!$F$7:$F$106,0)),""))</f>
        <v/>
      </c>
      <c r="Q68" s="13">
        <f>IF(K68="","",IFERROR(INDEX('Mapeamento'!$C$7:$C$106,MATCH("Fornecedor|"&amp;K68,'Mapeamento'!$F$7:$F$106,0)),""))</f>
        <v/>
      </c>
      <c r="R68" s="13">
        <f>IF(OR(L68="",M68=""),"",IFERROR(INDEX('Mapeamento'!$C$7:$C$106,MATCH("Documento|"&amp;L68&amp;"|"&amp;M68,'Mapeamento'!$F$7:$F$106,0)),""))</f>
        <v/>
      </c>
      <c r="S68" s="13">
        <f>IF(OR(C68="",D68=""),"",C68&amp;"|"&amp;D68)</f>
        <v/>
      </c>
      <c r="T68" s="13">
        <f>IF(OR(S68="",E68=""),"",S68&amp;"|"&amp;TEXT(E68,"0"))</f>
        <v/>
      </c>
      <c r="U68" s="20">
        <f>IFERROR(IF(COUNTA(B68:H68,J68:N68)=0,"",TEXTJOIN(" | ",TRUE,IF(AND('Painel'!$B$12="Sim",B68=""),"Data do movimento",""),IF(AND('Painel'!$B$13="Sim",D68=""),"Referência do lançamento",""),IF(AND('Painel'!$B$14="Sim",E68=""),"N.º de linha",""),IF(AND('Painel'!$B$15="Sim",F68=""),"Conta de origem",""),IF(AND('Painel'!$B$16="Sim",G68=0,H68=0),"Sem débito/crédito",""),IF(AND('Painel'!$B$16="Sim",G68&gt;0,H68&gt;0),"Débito e crédito simultâneos",""),IF(AND('Painel'!$B$17="Sim",OR(AND(L68&lt;&gt;"",M68=""),AND(L68="",M68&lt;&gt;""))),"Documento incompleto",""))),"")</f>
        <v/>
      </c>
      <c r="V68" s="20">
        <f>IFERROR(IF(COUNTA(B68:H68,J68:N68)=0,"",TEXTJOIN(" | ",TRUE,IF(AND('Painel'!$B$18="Sim",F68&lt;&gt;"",OR(O68="",IFERROR(INDEX('Mapeamento'!$G$7:$G$106,MATCH("Conta|"&amp;F68,'Mapeamento'!$F$7:$F$106,0)),"")&lt;&gt;"Pronto")),"Conta",""),IF(AND('Painel'!$B$18="Sim",J68&lt;&gt;"",OR(P68="",IFERROR(INDEX('Mapeamento'!$G$7:$G$106,MATCH("Cliente|"&amp;J68,'Mapeamento'!$F$7:$F$106,0)),"")&lt;&gt;"Pronto")),"Cliente",""),IF(AND('Painel'!$B$18="Sim",K68&lt;&gt;"",OR(Q68="",IFERROR(INDEX('Mapeamento'!$G$7:$G$106,MATCH("Fornecedor|"&amp;K68,'Mapeamento'!$F$7:$F$106,0)),"")&lt;&gt;"Pronto")),"Fornecedor",""),IF(AND('Painel'!$B$18="Sim",L68&lt;&gt;"",M68&lt;&gt;"",OR(R68="",IFERROR(INDEX('Mapeamento'!$G$7:$G$106,MATCH("Documento|"&amp;L68&amp;"|"&amp;M68,'Mapeamento'!$F$7:$F$106,0)),"")&lt;&gt;"Pronto")),"Documento",""))),"")</f>
        <v/>
      </c>
      <c r="W68" s="20">
        <f>IF(T68="","",IF(COUNTIF($T$7:$T$106,T68)&gt;1,"Chave de linha repetida",""))</f>
        <v/>
      </c>
      <c r="X68" s="20">
        <f>IF(OR(L68="",M68=""),"",IF(COUNTIFS($L$7:$L$106,L68,$M$7:$M$106,M68)&gt;1,"Referência repetida — confirmar",""))</f>
        <v/>
      </c>
      <c r="Y68" s="13">
        <f>IF(S68="","",IF(AND(IFERROR(SUMIFS($G$7:$G$106,$S$7:$S$106,S68)-SUMIFS($H$7:$H$106,$S$7:$S$106,S68),0)&lt;='Painel'!$B$8,IFERROR(SUMIFS($G$7:$G$106,$S$7:$S$106,S68)-SUMIFS($H$7:$H$106,$S$7:$S$106,S68),0)&gt;=-'Painel'!$B$8),"Equilibrado","Desequilibrado"))</f>
        <v/>
      </c>
      <c r="Z68" s="5" t="n"/>
      <c r="AA68" s="17" t="n"/>
      <c r="AB68" s="13">
        <f>IF(COUNTA(B68:H68,J68:N68)=0,"",IF(OR(U68&lt;&gt;"",V68&lt;&gt;"",W68&lt;&gt;"",Y68="Desequilibrado"),"Anomalia","Conforme controlo"))</f>
        <v/>
      </c>
    </row>
    <row r="69">
      <c r="A69" s="18">
        <f>IF(COUNTA(B69:H69,J69:N69)=0,"",ROW()-6)</f>
        <v/>
      </c>
      <c r="B69" s="28" t="n"/>
      <c r="C69" s="5" t="n"/>
      <c r="D69" s="17" t="n"/>
      <c r="E69" s="19" t="n"/>
      <c r="F69" s="5" t="n"/>
      <c r="G69" s="30" t="n"/>
      <c r="H69" s="30" t="n"/>
      <c r="I69" s="31">
        <f>IF(AND(G69="",H69=""),"",IFERROR(G69-H69,""))</f>
        <v/>
      </c>
      <c r="J69" s="5" t="n"/>
      <c r="K69" s="5" t="n"/>
      <c r="L69" s="5" t="n"/>
      <c r="M69" s="17" t="n"/>
      <c r="N69" s="28" t="n"/>
      <c r="O69" s="13">
        <f>IF(F69="","",IFERROR(INDEX('Mapeamento'!$C$7:$C$106,MATCH("Conta|"&amp;F69,'Mapeamento'!$F$7:$F$106,0)),""))</f>
        <v/>
      </c>
      <c r="P69" s="13">
        <f>IF(J69="","",IFERROR(INDEX('Mapeamento'!$C$7:$C$106,MATCH("Cliente|"&amp;J69,'Mapeamento'!$F$7:$F$106,0)),""))</f>
        <v/>
      </c>
      <c r="Q69" s="13">
        <f>IF(K69="","",IFERROR(INDEX('Mapeamento'!$C$7:$C$106,MATCH("Fornecedor|"&amp;K69,'Mapeamento'!$F$7:$F$106,0)),""))</f>
        <v/>
      </c>
      <c r="R69" s="13">
        <f>IF(OR(L69="",M69=""),"",IFERROR(INDEX('Mapeamento'!$C$7:$C$106,MATCH("Documento|"&amp;L69&amp;"|"&amp;M69,'Mapeamento'!$F$7:$F$106,0)),""))</f>
        <v/>
      </c>
      <c r="S69" s="13">
        <f>IF(OR(C69="",D69=""),"",C69&amp;"|"&amp;D69)</f>
        <v/>
      </c>
      <c r="T69" s="13">
        <f>IF(OR(S69="",E69=""),"",S69&amp;"|"&amp;TEXT(E69,"0"))</f>
        <v/>
      </c>
      <c r="U69" s="20">
        <f>IFERROR(IF(COUNTA(B69:H69,J69:N69)=0,"",TEXTJOIN(" | ",TRUE,IF(AND('Painel'!$B$12="Sim",B69=""),"Data do movimento",""),IF(AND('Painel'!$B$13="Sim",D69=""),"Referência do lançamento",""),IF(AND('Painel'!$B$14="Sim",E69=""),"N.º de linha",""),IF(AND('Painel'!$B$15="Sim",F69=""),"Conta de origem",""),IF(AND('Painel'!$B$16="Sim",G69=0,H69=0),"Sem débito/crédito",""),IF(AND('Painel'!$B$16="Sim",G69&gt;0,H69&gt;0),"Débito e crédito simultâneos",""),IF(AND('Painel'!$B$17="Sim",OR(AND(L69&lt;&gt;"",M69=""),AND(L69="",M69&lt;&gt;""))),"Documento incompleto",""))),"")</f>
        <v/>
      </c>
      <c r="V69" s="20">
        <f>IFERROR(IF(COUNTA(B69:H69,J69:N69)=0,"",TEXTJOIN(" | ",TRUE,IF(AND('Painel'!$B$18="Sim",F69&lt;&gt;"",OR(O69="",IFERROR(INDEX('Mapeamento'!$G$7:$G$106,MATCH("Conta|"&amp;F69,'Mapeamento'!$F$7:$F$106,0)),"")&lt;&gt;"Pronto")),"Conta",""),IF(AND('Painel'!$B$18="Sim",J69&lt;&gt;"",OR(P69="",IFERROR(INDEX('Mapeamento'!$G$7:$G$106,MATCH("Cliente|"&amp;J69,'Mapeamento'!$F$7:$F$106,0)),"")&lt;&gt;"Pronto")),"Cliente",""),IF(AND('Painel'!$B$18="Sim",K69&lt;&gt;"",OR(Q69="",IFERROR(INDEX('Mapeamento'!$G$7:$G$106,MATCH("Fornecedor|"&amp;K69,'Mapeamento'!$F$7:$F$106,0)),"")&lt;&gt;"Pronto")),"Fornecedor",""),IF(AND('Painel'!$B$18="Sim",L69&lt;&gt;"",M69&lt;&gt;"",OR(R69="",IFERROR(INDEX('Mapeamento'!$G$7:$G$106,MATCH("Documento|"&amp;L69&amp;"|"&amp;M69,'Mapeamento'!$F$7:$F$106,0)),"")&lt;&gt;"Pronto")),"Documento",""))),"")</f>
        <v/>
      </c>
      <c r="W69" s="20">
        <f>IF(T69="","",IF(COUNTIF($T$7:$T$106,T69)&gt;1,"Chave de linha repetida",""))</f>
        <v/>
      </c>
      <c r="X69" s="20">
        <f>IF(OR(L69="",M69=""),"",IF(COUNTIFS($L$7:$L$106,L69,$M$7:$M$106,M69)&gt;1,"Referência repetida — confirmar",""))</f>
        <v/>
      </c>
      <c r="Y69" s="13">
        <f>IF(S69="","",IF(AND(IFERROR(SUMIFS($G$7:$G$106,$S$7:$S$106,S69)-SUMIFS($H$7:$H$106,$S$7:$S$106,S69),0)&lt;='Painel'!$B$8,IFERROR(SUMIFS($G$7:$G$106,$S$7:$S$106,S69)-SUMIFS($H$7:$H$106,$S$7:$S$106,S69),0)&gt;=-'Painel'!$B$8),"Equilibrado","Desequilibrado"))</f>
        <v/>
      </c>
      <c r="Z69" s="5" t="n"/>
      <c r="AA69" s="17" t="n"/>
      <c r="AB69" s="13">
        <f>IF(COUNTA(B69:H69,J69:N69)=0,"",IF(OR(U69&lt;&gt;"",V69&lt;&gt;"",W69&lt;&gt;"",Y69="Desequilibrado"),"Anomalia","Conforme controlo"))</f>
        <v/>
      </c>
    </row>
    <row r="70">
      <c r="A70" s="18">
        <f>IF(COUNTA(B70:H70,J70:N70)=0,"",ROW()-6)</f>
        <v/>
      </c>
      <c r="B70" s="28" t="n"/>
      <c r="C70" s="5" t="n"/>
      <c r="D70" s="17" t="n"/>
      <c r="E70" s="19" t="n"/>
      <c r="F70" s="5" t="n"/>
      <c r="G70" s="30" t="n"/>
      <c r="H70" s="30" t="n"/>
      <c r="I70" s="31">
        <f>IF(AND(G70="",H70=""),"",IFERROR(G70-H70,""))</f>
        <v/>
      </c>
      <c r="J70" s="5" t="n"/>
      <c r="K70" s="5" t="n"/>
      <c r="L70" s="5" t="n"/>
      <c r="M70" s="17" t="n"/>
      <c r="N70" s="28" t="n"/>
      <c r="O70" s="13">
        <f>IF(F70="","",IFERROR(INDEX('Mapeamento'!$C$7:$C$106,MATCH("Conta|"&amp;F70,'Mapeamento'!$F$7:$F$106,0)),""))</f>
        <v/>
      </c>
      <c r="P70" s="13">
        <f>IF(J70="","",IFERROR(INDEX('Mapeamento'!$C$7:$C$106,MATCH("Cliente|"&amp;J70,'Mapeamento'!$F$7:$F$106,0)),""))</f>
        <v/>
      </c>
      <c r="Q70" s="13">
        <f>IF(K70="","",IFERROR(INDEX('Mapeamento'!$C$7:$C$106,MATCH("Fornecedor|"&amp;K70,'Mapeamento'!$F$7:$F$106,0)),""))</f>
        <v/>
      </c>
      <c r="R70" s="13">
        <f>IF(OR(L70="",M70=""),"",IFERROR(INDEX('Mapeamento'!$C$7:$C$106,MATCH("Documento|"&amp;L70&amp;"|"&amp;M70,'Mapeamento'!$F$7:$F$106,0)),""))</f>
        <v/>
      </c>
      <c r="S70" s="13">
        <f>IF(OR(C70="",D70=""),"",C70&amp;"|"&amp;D70)</f>
        <v/>
      </c>
      <c r="T70" s="13">
        <f>IF(OR(S70="",E70=""),"",S70&amp;"|"&amp;TEXT(E70,"0"))</f>
        <v/>
      </c>
      <c r="U70" s="20">
        <f>IFERROR(IF(COUNTA(B70:H70,J70:N70)=0,"",TEXTJOIN(" | ",TRUE,IF(AND('Painel'!$B$12="Sim",B70=""),"Data do movimento",""),IF(AND('Painel'!$B$13="Sim",D70=""),"Referência do lançamento",""),IF(AND('Painel'!$B$14="Sim",E70=""),"N.º de linha",""),IF(AND('Painel'!$B$15="Sim",F70=""),"Conta de origem",""),IF(AND('Painel'!$B$16="Sim",G70=0,H70=0),"Sem débito/crédito",""),IF(AND('Painel'!$B$16="Sim",G70&gt;0,H70&gt;0),"Débito e crédito simultâneos",""),IF(AND('Painel'!$B$17="Sim",OR(AND(L70&lt;&gt;"",M70=""),AND(L70="",M70&lt;&gt;""))),"Documento incompleto",""))),"")</f>
        <v/>
      </c>
      <c r="V70" s="20">
        <f>IFERROR(IF(COUNTA(B70:H70,J70:N70)=0,"",TEXTJOIN(" | ",TRUE,IF(AND('Painel'!$B$18="Sim",F70&lt;&gt;"",OR(O70="",IFERROR(INDEX('Mapeamento'!$G$7:$G$106,MATCH("Conta|"&amp;F70,'Mapeamento'!$F$7:$F$106,0)),"")&lt;&gt;"Pronto")),"Conta",""),IF(AND('Painel'!$B$18="Sim",J70&lt;&gt;"",OR(P70="",IFERROR(INDEX('Mapeamento'!$G$7:$G$106,MATCH("Cliente|"&amp;J70,'Mapeamento'!$F$7:$F$106,0)),"")&lt;&gt;"Pronto")),"Cliente",""),IF(AND('Painel'!$B$18="Sim",K70&lt;&gt;"",OR(Q70="",IFERROR(INDEX('Mapeamento'!$G$7:$G$106,MATCH("Fornecedor|"&amp;K70,'Mapeamento'!$F$7:$F$106,0)),"")&lt;&gt;"Pronto")),"Fornecedor",""),IF(AND('Painel'!$B$18="Sim",L70&lt;&gt;"",M70&lt;&gt;"",OR(R70="",IFERROR(INDEX('Mapeamento'!$G$7:$G$106,MATCH("Documento|"&amp;L70&amp;"|"&amp;M70,'Mapeamento'!$F$7:$F$106,0)),"")&lt;&gt;"Pronto")),"Documento",""))),"")</f>
        <v/>
      </c>
      <c r="W70" s="20">
        <f>IF(T70="","",IF(COUNTIF($T$7:$T$106,T70)&gt;1,"Chave de linha repetida",""))</f>
        <v/>
      </c>
      <c r="X70" s="20">
        <f>IF(OR(L70="",M70=""),"",IF(COUNTIFS($L$7:$L$106,L70,$M$7:$M$106,M70)&gt;1,"Referência repetida — confirmar",""))</f>
        <v/>
      </c>
      <c r="Y70" s="13">
        <f>IF(S70="","",IF(AND(IFERROR(SUMIFS($G$7:$G$106,$S$7:$S$106,S70)-SUMIFS($H$7:$H$106,$S$7:$S$106,S70),0)&lt;='Painel'!$B$8,IFERROR(SUMIFS($G$7:$G$106,$S$7:$S$106,S70)-SUMIFS($H$7:$H$106,$S$7:$S$106,S70),0)&gt;=-'Painel'!$B$8),"Equilibrado","Desequilibrado"))</f>
        <v/>
      </c>
      <c r="Z70" s="5" t="n"/>
      <c r="AA70" s="17" t="n"/>
      <c r="AB70" s="13">
        <f>IF(COUNTA(B70:H70,J70:N70)=0,"",IF(OR(U70&lt;&gt;"",V70&lt;&gt;"",W70&lt;&gt;"",Y70="Desequilibrado"),"Anomalia","Conforme controlo"))</f>
        <v/>
      </c>
    </row>
    <row r="71">
      <c r="A71" s="18">
        <f>IF(COUNTA(B71:H71,J71:N71)=0,"",ROW()-6)</f>
        <v/>
      </c>
      <c r="B71" s="28" t="n"/>
      <c r="C71" s="5" t="n"/>
      <c r="D71" s="17" t="n"/>
      <c r="E71" s="19" t="n"/>
      <c r="F71" s="5" t="n"/>
      <c r="G71" s="30" t="n"/>
      <c r="H71" s="30" t="n"/>
      <c r="I71" s="31">
        <f>IF(AND(G71="",H71=""),"",IFERROR(G71-H71,""))</f>
        <v/>
      </c>
      <c r="J71" s="5" t="n"/>
      <c r="K71" s="5" t="n"/>
      <c r="L71" s="5" t="n"/>
      <c r="M71" s="17" t="n"/>
      <c r="N71" s="28" t="n"/>
      <c r="O71" s="13">
        <f>IF(F71="","",IFERROR(INDEX('Mapeamento'!$C$7:$C$106,MATCH("Conta|"&amp;F71,'Mapeamento'!$F$7:$F$106,0)),""))</f>
        <v/>
      </c>
      <c r="P71" s="13">
        <f>IF(J71="","",IFERROR(INDEX('Mapeamento'!$C$7:$C$106,MATCH("Cliente|"&amp;J71,'Mapeamento'!$F$7:$F$106,0)),""))</f>
        <v/>
      </c>
      <c r="Q71" s="13">
        <f>IF(K71="","",IFERROR(INDEX('Mapeamento'!$C$7:$C$106,MATCH("Fornecedor|"&amp;K71,'Mapeamento'!$F$7:$F$106,0)),""))</f>
        <v/>
      </c>
      <c r="R71" s="13">
        <f>IF(OR(L71="",M71=""),"",IFERROR(INDEX('Mapeamento'!$C$7:$C$106,MATCH("Documento|"&amp;L71&amp;"|"&amp;M71,'Mapeamento'!$F$7:$F$106,0)),""))</f>
        <v/>
      </c>
      <c r="S71" s="13">
        <f>IF(OR(C71="",D71=""),"",C71&amp;"|"&amp;D71)</f>
        <v/>
      </c>
      <c r="T71" s="13">
        <f>IF(OR(S71="",E71=""),"",S71&amp;"|"&amp;TEXT(E71,"0"))</f>
        <v/>
      </c>
      <c r="U71" s="20">
        <f>IFERROR(IF(COUNTA(B71:H71,J71:N71)=0,"",TEXTJOIN(" | ",TRUE,IF(AND('Painel'!$B$12="Sim",B71=""),"Data do movimento",""),IF(AND('Painel'!$B$13="Sim",D71=""),"Referência do lançamento",""),IF(AND('Painel'!$B$14="Sim",E71=""),"N.º de linha",""),IF(AND('Painel'!$B$15="Sim",F71=""),"Conta de origem",""),IF(AND('Painel'!$B$16="Sim",G71=0,H71=0),"Sem débito/crédito",""),IF(AND('Painel'!$B$16="Sim",G71&gt;0,H71&gt;0),"Débito e crédito simultâneos",""),IF(AND('Painel'!$B$17="Sim",OR(AND(L71&lt;&gt;"",M71=""),AND(L71="",M71&lt;&gt;""))),"Documento incompleto",""))),"")</f>
        <v/>
      </c>
      <c r="V71" s="20">
        <f>IFERROR(IF(COUNTA(B71:H71,J71:N71)=0,"",TEXTJOIN(" | ",TRUE,IF(AND('Painel'!$B$18="Sim",F71&lt;&gt;"",OR(O71="",IFERROR(INDEX('Mapeamento'!$G$7:$G$106,MATCH("Conta|"&amp;F71,'Mapeamento'!$F$7:$F$106,0)),"")&lt;&gt;"Pronto")),"Conta",""),IF(AND('Painel'!$B$18="Sim",J71&lt;&gt;"",OR(P71="",IFERROR(INDEX('Mapeamento'!$G$7:$G$106,MATCH("Cliente|"&amp;J71,'Mapeamento'!$F$7:$F$106,0)),"")&lt;&gt;"Pronto")),"Cliente",""),IF(AND('Painel'!$B$18="Sim",K71&lt;&gt;"",OR(Q71="",IFERROR(INDEX('Mapeamento'!$G$7:$G$106,MATCH("Fornecedor|"&amp;K71,'Mapeamento'!$F$7:$F$106,0)),"")&lt;&gt;"Pronto")),"Fornecedor",""),IF(AND('Painel'!$B$18="Sim",L71&lt;&gt;"",M71&lt;&gt;"",OR(R71="",IFERROR(INDEX('Mapeamento'!$G$7:$G$106,MATCH("Documento|"&amp;L71&amp;"|"&amp;M71,'Mapeamento'!$F$7:$F$106,0)),"")&lt;&gt;"Pronto")),"Documento",""))),"")</f>
        <v/>
      </c>
      <c r="W71" s="20">
        <f>IF(T71="","",IF(COUNTIF($T$7:$T$106,T71)&gt;1,"Chave de linha repetida",""))</f>
        <v/>
      </c>
      <c r="X71" s="20">
        <f>IF(OR(L71="",M71=""),"",IF(COUNTIFS($L$7:$L$106,L71,$M$7:$M$106,M71)&gt;1,"Referência repetida — confirmar",""))</f>
        <v/>
      </c>
      <c r="Y71" s="13">
        <f>IF(S71="","",IF(AND(IFERROR(SUMIFS($G$7:$G$106,$S$7:$S$106,S71)-SUMIFS($H$7:$H$106,$S$7:$S$106,S71),0)&lt;='Painel'!$B$8,IFERROR(SUMIFS($G$7:$G$106,$S$7:$S$106,S71)-SUMIFS($H$7:$H$106,$S$7:$S$106,S71),0)&gt;=-'Painel'!$B$8),"Equilibrado","Desequilibrado"))</f>
        <v/>
      </c>
      <c r="Z71" s="5" t="n"/>
      <c r="AA71" s="17" t="n"/>
      <c r="AB71" s="13">
        <f>IF(COUNTA(B71:H71,J71:N71)=0,"",IF(OR(U71&lt;&gt;"",V71&lt;&gt;"",W71&lt;&gt;"",Y71="Desequilibrado"),"Anomalia","Conforme controlo"))</f>
        <v/>
      </c>
    </row>
    <row r="72">
      <c r="A72" s="18">
        <f>IF(COUNTA(B72:H72,J72:N72)=0,"",ROW()-6)</f>
        <v/>
      </c>
      <c r="B72" s="28" t="n"/>
      <c r="C72" s="5" t="n"/>
      <c r="D72" s="17" t="n"/>
      <c r="E72" s="19" t="n"/>
      <c r="F72" s="5" t="n"/>
      <c r="G72" s="30" t="n"/>
      <c r="H72" s="30" t="n"/>
      <c r="I72" s="31">
        <f>IF(AND(G72="",H72=""),"",IFERROR(G72-H72,""))</f>
        <v/>
      </c>
      <c r="J72" s="5" t="n"/>
      <c r="K72" s="5" t="n"/>
      <c r="L72" s="5" t="n"/>
      <c r="M72" s="17" t="n"/>
      <c r="N72" s="28" t="n"/>
      <c r="O72" s="13">
        <f>IF(F72="","",IFERROR(INDEX('Mapeamento'!$C$7:$C$106,MATCH("Conta|"&amp;F72,'Mapeamento'!$F$7:$F$106,0)),""))</f>
        <v/>
      </c>
      <c r="P72" s="13">
        <f>IF(J72="","",IFERROR(INDEX('Mapeamento'!$C$7:$C$106,MATCH("Cliente|"&amp;J72,'Mapeamento'!$F$7:$F$106,0)),""))</f>
        <v/>
      </c>
      <c r="Q72" s="13">
        <f>IF(K72="","",IFERROR(INDEX('Mapeamento'!$C$7:$C$106,MATCH("Fornecedor|"&amp;K72,'Mapeamento'!$F$7:$F$106,0)),""))</f>
        <v/>
      </c>
      <c r="R72" s="13">
        <f>IF(OR(L72="",M72=""),"",IFERROR(INDEX('Mapeamento'!$C$7:$C$106,MATCH("Documento|"&amp;L72&amp;"|"&amp;M72,'Mapeamento'!$F$7:$F$106,0)),""))</f>
        <v/>
      </c>
      <c r="S72" s="13">
        <f>IF(OR(C72="",D72=""),"",C72&amp;"|"&amp;D72)</f>
        <v/>
      </c>
      <c r="T72" s="13">
        <f>IF(OR(S72="",E72=""),"",S72&amp;"|"&amp;TEXT(E72,"0"))</f>
        <v/>
      </c>
      <c r="U72" s="20">
        <f>IFERROR(IF(COUNTA(B72:H72,J72:N72)=0,"",TEXTJOIN(" | ",TRUE,IF(AND('Painel'!$B$12="Sim",B72=""),"Data do movimento",""),IF(AND('Painel'!$B$13="Sim",D72=""),"Referência do lançamento",""),IF(AND('Painel'!$B$14="Sim",E72=""),"N.º de linha",""),IF(AND('Painel'!$B$15="Sim",F72=""),"Conta de origem",""),IF(AND('Painel'!$B$16="Sim",G72=0,H72=0),"Sem débito/crédito",""),IF(AND('Painel'!$B$16="Sim",G72&gt;0,H72&gt;0),"Débito e crédito simultâneos",""),IF(AND('Painel'!$B$17="Sim",OR(AND(L72&lt;&gt;"",M72=""),AND(L72="",M72&lt;&gt;""))),"Documento incompleto",""))),"")</f>
        <v/>
      </c>
      <c r="V72" s="20">
        <f>IFERROR(IF(COUNTA(B72:H72,J72:N72)=0,"",TEXTJOIN(" | ",TRUE,IF(AND('Painel'!$B$18="Sim",F72&lt;&gt;"",OR(O72="",IFERROR(INDEX('Mapeamento'!$G$7:$G$106,MATCH("Conta|"&amp;F72,'Mapeamento'!$F$7:$F$106,0)),"")&lt;&gt;"Pronto")),"Conta",""),IF(AND('Painel'!$B$18="Sim",J72&lt;&gt;"",OR(P72="",IFERROR(INDEX('Mapeamento'!$G$7:$G$106,MATCH("Cliente|"&amp;J72,'Mapeamento'!$F$7:$F$106,0)),"")&lt;&gt;"Pronto")),"Cliente",""),IF(AND('Painel'!$B$18="Sim",K72&lt;&gt;"",OR(Q72="",IFERROR(INDEX('Mapeamento'!$G$7:$G$106,MATCH("Fornecedor|"&amp;K72,'Mapeamento'!$F$7:$F$106,0)),"")&lt;&gt;"Pronto")),"Fornecedor",""),IF(AND('Painel'!$B$18="Sim",L72&lt;&gt;"",M72&lt;&gt;"",OR(R72="",IFERROR(INDEX('Mapeamento'!$G$7:$G$106,MATCH("Documento|"&amp;L72&amp;"|"&amp;M72,'Mapeamento'!$F$7:$F$106,0)),"")&lt;&gt;"Pronto")),"Documento",""))),"")</f>
        <v/>
      </c>
      <c r="W72" s="20">
        <f>IF(T72="","",IF(COUNTIF($T$7:$T$106,T72)&gt;1,"Chave de linha repetida",""))</f>
        <v/>
      </c>
      <c r="X72" s="20">
        <f>IF(OR(L72="",M72=""),"",IF(COUNTIFS($L$7:$L$106,L72,$M$7:$M$106,M72)&gt;1,"Referência repetida — confirmar",""))</f>
        <v/>
      </c>
      <c r="Y72" s="13">
        <f>IF(S72="","",IF(AND(IFERROR(SUMIFS($G$7:$G$106,$S$7:$S$106,S72)-SUMIFS($H$7:$H$106,$S$7:$S$106,S72),0)&lt;='Painel'!$B$8,IFERROR(SUMIFS($G$7:$G$106,$S$7:$S$106,S72)-SUMIFS($H$7:$H$106,$S$7:$S$106,S72),0)&gt;=-'Painel'!$B$8),"Equilibrado","Desequilibrado"))</f>
        <v/>
      </c>
      <c r="Z72" s="5" t="n"/>
      <c r="AA72" s="17" t="n"/>
      <c r="AB72" s="13">
        <f>IF(COUNTA(B72:H72,J72:N72)=0,"",IF(OR(U72&lt;&gt;"",V72&lt;&gt;"",W72&lt;&gt;"",Y72="Desequilibrado"),"Anomalia","Conforme controlo"))</f>
        <v/>
      </c>
    </row>
    <row r="73">
      <c r="A73" s="18">
        <f>IF(COUNTA(B73:H73,J73:N73)=0,"",ROW()-6)</f>
        <v/>
      </c>
      <c r="B73" s="28" t="n"/>
      <c r="C73" s="5" t="n"/>
      <c r="D73" s="17" t="n"/>
      <c r="E73" s="19" t="n"/>
      <c r="F73" s="5" t="n"/>
      <c r="G73" s="30" t="n"/>
      <c r="H73" s="30" t="n"/>
      <c r="I73" s="31">
        <f>IF(AND(G73="",H73=""),"",IFERROR(G73-H73,""))</f>
        <v/>
      </c>
      <c r="J73" s="5" t="n"/>
      <c r="K73" s="5" t="n"/>
      <c r="L73" s="5" t="n"/>
      <c r="M73" s="17" t="n"/>
      <c r="N73" s="28" t="n"/>
      <c r="O73" s="13">
        <f>IF(F73="","",IFERROR(INDEX('Mapeamento'!$C$7:$C$106,MATCH("Conta|"&amp;F73,'Mapeamento'!$F$7:$F$106,0)),""))</f>
        <v/>
      </c>
      <c r="P73" s="13">
        <f>IF(J73="","",IFERROR(INDEX('Mapeamento'!$C$7:$C$106,MATCH("Cliente|"&amp;J73,'Mapeamento'!$F$7:$F$106,0)),""))</f>
        <v/>
      </c>
      <c r="Q73" s="13">
        <f>IF(K73="","",IFERROR(INDEX('Mapeamento'!$C$7:$C$106,MATCH("Fornecedor|"&amp;K73,'Mapeamento'!$F$7:$F$106,0)),""))</f>
        <v/>
      </c>
      <c r="R73" s="13">
        <f>IF(OR(L73="",M73=""),"",IFERROR(INDEX('Mapeamento'!$C$7:$C$106,MATCH("Documento|"&amp;L73&amp;"|"&amp;M73,'Mapeamento'!$F$7:$F$106,0)),""))</f>
        <v/>
      </c>
      <c r="S73" s="13">
        <f>IF(OR(C73="",D73=""),"",C73&amp;"|"&amp;D73)</f>
        <v/>
      </c>
      <c r="T73" s="13">
        <f>IF(OR(S73="",E73=""),"",S73&amp;"|"&amp;TEXT(E73,"0"))</f>
        <v/>
      </c>
      <c r="U73" s="20">
        <f>IFERROR(IF(COUNTA(B73:H73,J73:N73)=0,"",TEXTJOIN(" | ",TRUE,IF(AND('Painel'!$B$12="Sim",B73=""),"Data do movimento",""),IF(AND('Painel'!$B$13="Sim",D73=""),"Referência do lançamento",""),IF(AND('Painel'!$B$14="Sim",E73=""),"N.º de linha",""),IF(AND('Painel'!$B$15="Sim",F73=""),"Conta de origem",""),IF(AND('Painel'!$B$16="Sim",G73=0,H73=0),"Sem débito/crédito",""),IF(AND('Painel'!$B$16="Sim",G73&gt;0,H73&gt;0),"Débito e crédito simultâneos",""),IF(AND('Painel'!$B$17="Sim",OR(AND(L73&lt;&gt;"",M73=""),AND(L73="",M73&lt;&gt;""))),"Documento incompleto",""))),"")</f>
        <v/>
      </c>
      <c r="V73" s="20">
        <f>IFERROR(IF(COUNTA(B73:H73,J73:N73)=0,"",TEXTJOIN(" | ",TRUE,IF(AND('Painel'!$B$18="Sim",F73&lt;&gt;"",OR(O73="",IFERROR(INDEX('Mapeamento'!$G$7:$G$106,MATCH("Conta|"&amp;F73,'Mapeamento'!$F$7:$F$106,0)),"")&lt;&gt;"Pronto")),"Conta",""),IF(AND('Painel'!$B$18="Sim",J73&lt;&gt;"",OR(P73="",IFERROR(INDEX('Mapeamento'!$G$7:$G$106,MATCH("Cliente|"&amp;J73,'Mapeamento'!$F$7:$F$106,0)),"")&lt;&gt;"Pronto")),"Cliente",""),IF(AND('Painel'!$B$18="Sim",K73&lt;&gt;"",OR(Q73="",IFERROR(INDEX('Mapeamento'!$G$7:$G$106,MATCH("Fornecedor|"&amp;K73,'Mapeamento'!$F$7:$F$106,0)),"")&lt;&gt;"Pronto")),"Fornecedor",""),IF(AND('Painel'!$B$18="Sim",L73&lt;&gt;"",M73&lt;&gt;"",OR(R73="",IFERROR(INDEX('Mapeamento'!$G$7:$G$106,MATCH("Documento|"&amp;L73&amp;"|"&amp;M73,'Mapeamento'!$F$7:$F$106,0)),"")&lt;&gt;"Pronto")),"Documento",""))),"")</f>
        <v/>
      </c>
      <c r="W73" s="20">
        <f>IF(T73="","",IF(COUNTIF($T$7:$T$106,T73)&gt;1,"Chave de linha repetida",""))</f>
        <v/>
      </c>
      <c r="X73" s="20">
        <f>IF(OR(L73="",M73=""),"",IF(COUNTIFS($L$7:$L$106,L73,$M$7:$M$106,M73)&gt;1,"Referência repetida — confirmar",""))</f>
        <v/>
      </c>
      <c r="Y73" s="13">
        <f>IF(S73="","",IF(AND(IFERROR(SUMIFS($G$7:$G$106,$S$7:$S$106,S73)-SUMIFS($H$7:$H$106,$S$7:$S$106,S73),0)&lt;='Painel'!$B$8,IFERROR(SUMIFS($G$7:$G$106,$S$7:$S$106,S73)-SUMIFS($H$7:$H$106,$S$7:$S$106,S73),0)&gt;=-'Painel'!$B$8),"Equilibrado","Desequilibrado"))</f>
        <v/>
      </c>
      <c r="Z73" s="5" t="n"/>
      <c r="AA73" s="17" t="n"/>
      <c r="AB73" s="13">
        <f>IF(COUNTA(B73:H73,J73:N73)=0,"",IF(OR(U73&lt;&gt;"",V73&lt;&gt;"",W73&lt;&gt;"",Y73="Desequilibrado"),"Anomalia","Conforme controlo"))</f>
        <v/>
      </c>
    </row>
    <row r="74">
      <c r="A74" s="18">
        <f>IF(COUNTA(B74:H74,J74:N74)=0,"",ROW()-6)</f>
        <v/>
      </c>
      <c r="B74" s="28" t="n"/>
      <c r="C74" s="5" t="n"/>
      <c r="D74" s="17" t="n"/>
      <c r="E74" s="19" t="n"/>
      <c r="F74" s="5" t="n"/>
      <c r="G74" s="30" t="n"/>
      <c r="H74" s="30" t="n"/>
      <c r="I74" s="31">
        <f>IF(AND(G74="",H74=""),"",IFERROR(G74-H74,""))</f>
        <v/>
      </c>
      <c r="J74" s="5" t="n"/>
      <c r="K74" s="5" t="n"/>
      <c r="L74" s="5" t="n"/>
      <c r="M74" s="17" t="n"/>
      <c r="N74" s="28" t="n"/>
      <c r="O74" s="13">
        <f>IF(F74="","",IFERROR(INDEX('Mapeamento'!$C$7:$C$106,MATCH("Conta|"&amp;F74,'Mapeamento'!$F$7:$F$106,0)),""))</f>
        <v/>
      </c>
      <c r="P74" s="13">
        <f>IF(J74="","",IFERROR(INDEX('Mapeamento'!$C$7:$C$106,MATCH("Cliente|"&amp;J74,'Mapeamento'!$F$7:$F$106,0)),""))</f>
        <v/>
      </c>
      <c r="Q74" s="13">
        <f>IF(K74="","",IFERROR(INDEX('Mapeamento'!$C$7:$C$106,MATCH("Fornecedor|"&amp;K74,'Mapeamento'!$F$7:$F$106,0)),""))</f>
        <v/>
      </c>
      <c r="R74" s="13">
        <f>IF(OR(L74="",M74=""),"",IFERROR(INDEX('Mapeamento'!$C$7:$C$106,MATCH("Documento|"&amp;L74&amp;"|"&amp;M74,'Mapeamento'!$F$7:$F$106,0)),""))</f>
        <v/>
      </c>
      <c r="S74" s="13">
        <f>IF(OR(C74="",D74=""),"",C74&amp;"|"&amp;D74)</f>
        <v/>
      </c>
      <c r="T74" s="13">
        <f>IF(OR(S74="",E74=""),"",S74&amp;"|"&amp;TEXT(E74,"0"))</f>
        <v/>
      </c>
      <c r="U74" s="20">
        <f>IFERROR(IF(COUNTA(B74:H74,J74:N74)=0,"",TEXTJOIN(" | ",TRUE,IF(AND('Painel'!$B$12="Sim",B74=""),"Data do movimento",""),IF(AND('Painel'!$B$13="Sim",D74=""),"Referência do lançamento",""),IF(AND('Painel'!$B$14="Sim",E74=""),"N.º de linha",""),IF(AND('Painel'!$B$15="Sim",F74=""),"Conta de origem",""),IF(AND('Painel'!$B$16="Sim",G74=0,H74=0),"Sem débito/crédito",""),IF(AND('Painel'!$B$16="Sim",G74&gt;0,H74&gt;0),"Débito e crédito simultâneos",""),IF(AND('Painel'!$B$17="Sim",OR(AND(L74&lt;&gt;"",M74=""),AND(L74="",M74&lt;&gt;""))),"Documento incompleto",""))),"")</f>
        <v/>
      </c>
      <c r="V74" s="20">
        <f>IFERROR(IF(COUNTA(B74:H74,J74:N74)=0,"",TEXTJOIN(" | ",TRUE,IF(AND('Painel'!$B$18="Sim",F74&lt;&gt;"",OR(O74="",IFERROR(INDEX('Mapeamento'!$G$7:$G$106,MATCH("Conta|"&amp;F74,'Mapeamento'!$F$7:$F$106,0)),"")&lt;&gt;"Pronto")),"Conta",""),IF(AND('Painel'!$B$18="Sim",J74&lt;&gt;"",OR(P74="",IFERROR(INDEX('Mapeamento'!$G$7:$G$106,MATCH("Cliente|"&amp;J74,'Mapeamento'!$F$7:$F$106,0)),"")&lt;&gt;"Pronto")),"Cliente",""),IF(AND('Painel'!$B$18="Sim",K74&lt;&gt;"",OR(Q74="",IFERROR(INDEX('Mapeamento'!$G$7:$G$106,MATCH("Fornecedor|"&amp;K74,'Mapeamento'!$F$7:$F$106,0)),"")&lt;&gt;"Pronto")),"Fornecedor",""),IF(AND('Painel'!$B$18="Sim",L74&lt;&gt;"",M74&lt;&gt;"",OR(R74="",IFERROR(INDEX('Mapeamento'!$G$7:$G$106,MATCH("Documento|"&amp;L74&amp;"|"&amp;M74,'Mapeamento'!$F$7:$F$106,0)),"")&lt;&gt;"Pronto")),"Documento",""))),"")</f>
        <v/>
      </c>
      <c r="W74" s="20">
        <f>IF(T74="","",IF(COUNTIF($T$7:$T$106,T74)&gt;1,"Chave de linha repetida",""))</f>
        <v/>
      </c>
      <c r="X74" s="20">
        <f>IF(OR(L74="",M74=""),"",IF(COUNTIFS($L$7:$L$106,L74,$M$7:$M$106,M74)&gt;1,"Referência repetida — confirmar",""))</f>
        <v/>
      </c>
      <c r="Y74" s="13">
        <f>IF(S74="","",IF(AND(IFERROR(SUMIFS($G$7:$G$106,$S$7:$S$106,S74)-SUMIFS($H$7:$H$106,$S$7:$S$106,S74),0)&lt;='Painel'!$B$8,IFERROR(SUMIFS($G$7:$G$106,$S$7:$S$106,S74)-SUMIFS($H$7:$H$106,$S$7:$S$106,S74),0)&gt;=-'Painel'!$B$8),"Equilibrado","Desequilibrado"))</f>
        <v/>
      </c>
      <c r="Z74" s="5" t="n"/>
      <c r="AA74" s="17" t="n"/>
      <c r="AB74" s="13">
        <f>IF(COUNTA(B74:H74,J74:N74)=0,"",IF(OR(U74&lt;&gt;"",V74&lt;&gt;"",W74&lt;&gt;"",Y74="Desequilibrado"),"Anomalia","Conforme controlo"))</f>
        <v/>
      </c>
    </row>
    <row r="75">
      <c r="A75" s="18">
        <f>IF(COUNTA(B75:H75,J75:N75)=0,"",ROW()-6)</f>
        <v/>
      </c>
      <c r="B75" s="28" t="n"/>
      <c r="C75" s="5" t="n"/>
      <c r="D75" s="17" t="n"/>
      <c r="E75" s="19" t="n"/>
      <c r="F75" s="5" t="n"/>
      <c r="G75" s="30" t="n"/>
      <c r="H75" s="30" t="n"/>
      <c r="I75" s="31">
        <f>IF(AND(G75="",H75=""),"",IFERROR(G75-H75,""))</f>
        <v/>
      </c>
      <c r="J75" s="5" t="n"/>
      <c r="K75" s="5" t="n"/>
      <c r="L75" s="5" t="n"/>
      <c r="M75" s="17" t="n"/>
      <c r="N75" s="28" t="n"/>
      <c r="O75" s="13">
        <f>IF(F75="","",IFERROR(INDEX('Mapeamento'!$C$7:$C$106,MATCH("Conta|"&amp;F75,'Mapeamento'!$F$7:$F$106,0)),""))</f>
        <v/>
      </c>
      <c r="P75" s="13">
        <f>IF(J75="","",IFERROR(INDEX('Mapeamento'!$C$7:$C$106,MATCH("Cliente|"&amp;J75,'Mapeamento'!$F$7:$F$106,0)),""))</f>
        <v/>
      </c>
      <c r="Q75" s="13">
        <f>IF(K75="","",IFERROR(INDEX('Mapeamento'!$C$7:$C$106,MATCH("Fornecedor|"&amp;K75,'Mapeamento'!$F$7:$F$106,0)),""))</f>
        <v/>
      </c>
      <c r="R75" s="13">
        <f>IF(OR(L75="",M75=""),"",IFERROR(INDEX('Mapeamento'!$C$7:$C$106,MATCH("Documento|"&amp;L75&amp;"|"&amp;M75,'Mapeamento'!$F$7:$F$106,0)),""))</f>
        <v/>
      </c>
      <c r="S75" s="13">
        <f>IF(OR(C75="",D75=""),"",C75&amp;"|"&amp;D75)</f>
        <v/>
      </c>
      <c r="T75" s="13">
        <f>IF(OR(S75="",E75=""),"",S75&amp;"|"&amp;TEXT(E75,"0"))</f>
        <v/>
      </c>
      <c r="U75" s="20">
        <f>IFERROR(IF(COUNTA(B75:H75,J75:N75)=0,"",TEXTJOIN(" | ",TRUE,IF(AND('Painel'!$B$12="Sim",B75=""),"Data do movimento",""),IF(AND('Painel'!$B$13="Sim",D75=""),"Referência do lançamento",""),IF(AND('Painel'!$B$14="Sim",E75=""),"N.º de linha",""),IF(AND('Painel'!$B$15="Sim",F75=""),"Conta de origem",""),IF(AND('Painel'!$B$16="Sim",G75=0,H75=0),"Sem débito/crédito",""),IF(AND('Painel'!$B$16="Sim",G75&gt;0,H75&gt;0),"Débito e crédito simultâneos",""),IF(AND('Painel'!$B$17="Sim",OR(AND(L75&lt;&gt;"",M75=""),AND(L75="",M75&lt;&gt;""))),"Documento incompleto",""))),"")</f>
        <v/>
      </c>
      <c r="V75" s="20">
        <f>IFERROR(IF(COUNTA(B75:H75,J75:N75)=0,"",TEXTJOIN(" | ",TRUE,IF(AND('Painel'!$B$18="Sim",F75&lt;&gt;"",OR(O75="",IFERROR(INDEX('Mapeamento'!$G$7:$G$106,MATCH("Conta|"&amp;F75,'Mapeamento'!$F$7:$F$106,0)),"")&lt;&gt;"Pronto")),"Conta",""),IF(AND('Painel'!$B$18="Sim",J75&lt;&gt;"",OR(P75="",IFERROR(INDEX('Mapeamento'!$G$7:$G$106,MATCH("Cliente|"&amp;J75,'Mapeamento'!$F$7:$F$106,0)),"")&lt;&gt;"Pronto")),"Cliente",""),IF(AND('Painel'!$B$18="Sim",K75&lt;&gt;"",OR(Q75="",IFERROR(INDEX('Mapeamento'!$G$7:$G$106,MATCH("Fornecedor|"&amp;K75,'Mapeamento'!$F$7:$F$106,0)),"")&lt;&gt;"Pronto")),"Fornecedor",""),IF(AND('Painel'!$B$18="Sim",L75&lt;&gt;"",M75&lt;&gt;"",OR(R75="",IFERROR(INDEX('Mapeamento'!$G$7:$G$106,MATCH("Documento|"&amp;L75&amp;"|"&amp;M75,'Mapeamento'!$F$7:$F$106,0)),"")&lt;&gt;"Pronto")),"Documento",""))),"")</f>
        <v/>
      </c>
      <c r="W75" s="20">
        <f>IF(T75="","",IF(COUNTIF($T$7:$T$106,T75)&gt;1,"Chave de linha repetida",""))</f>
        <v/>
      </c>
      <c r="X75" s="20">
        <f>IF(OR(L75="",M75=""),"",IF(COUNTIFS($L$7:$L$106,L75,$M$7:$M$106,M75)&gt;1,"Referência repetida — confirmar",""))</f>
        <v/>
      </c>
      <c r="Y75" s="13">
        <f>IF(S75="","",IF(AND(IFERROR(SUMIFS($G$7:$G$106,$S$7:$S$106,S75)-SUMIFS($H$7:$H$106,$S$7:$S$106,S75),0)&lt;='Painel'!$B$8,IFERROR(SUMIFS($G$7:$G$106,$S$7:$S$106,S75)-SUMIFS($H$7:$H$106,$S$7:$S$106,S75),0)&gt;=-'Painel'!$B$8),"Equilibrado","Desequilibrado"))</f>
        <v/>
      </c>
      <c r="Z75" s="5" t="n"/>
      <c r="AA75" s="17" t="n"/>
      <c r="AB75" s="13">
        <f>IF(COUNTA(B75:H75,J75:N75)=0,"",IF(OR(U75&lt;&gt;"",V75&lt;&gt;"",W75&lt;&gt;"",Y75="Desequilibrado"),"Anomalia","Conforme controlo"))</f>
        <v/>
      </c>
    </row>
    <row r="76">
      <c r="A76" s="18">
        <f>IF(COUNTA(B76:H76,J76:N76)=0,"",ROW()-6)</f>
        <v/>
      </c>
      <c r="B76" s="28" t="n"/>
      <c r="C76" s="5" t="n"/>
      <c r="D76" s="17" t="n"/>
      <c r="E76" s="19" t="n"/>
      <c r="F76" s="5" t="n"/>
      <c r="G76" s="30" t="n"/>
      <c r="H76" s="30" t="n"/>
      <c r="I76" s="31">
        <f>IF(AND(G76="",H76=""),"",IFERROR(G76-H76,""))</f>
        <v/>
      </c>
      <c r="J76" s="5" t="n"/>
      <c r="K76" s="5" t="n"/>
      <c r="L76" s="5" t="n"/>
      <c r="M76" s="17" t="n"/>
      <c r="N76" s="28" t="n"/>
      <c r="O76" s="13">
        <f>IF(F76="","",IFERROR(INDEX('Mapeamento'!$C$7:$C$106,MATCH("Conta|"&amp;F76,'Mapeamento'!$F$7:$F$106,0)),""))</f>
        <v/>
      </c>
      <c r="P76" s="13">
        <f>IF(J76="","",IFERROR(INDEX('Mapeamento'!$C$7:$C$106,MATCH("Cliente|"&amp;J76,'Mapeamento'!$F$7:$F$106,0)),""))</f>
        <v/>
      </c>
      <c r="Q76" s="13">
        <f>IF(K76="","",IFERROR(INDEX('Mapeamento'!$C$7:$C$106,MATCH("Fornecedor|"&amp;K76,'Mapeamento'!$F$7:$F$106,0)),""))</f>
        <v/>
      </c>
      <c r="R76" s="13">
        <f>IF(OR(L76="",M76=""),"",IFERROR(INDEX('Mapeamento'!$C$7:$C$106,MATCH("Documento|"&amp;L76&amp;"|"&amp;M76,'Mapeamento'!$F$7:$F$106,0)),""))</f>
        <v/>
      </c>
      <c r="S76" s="13">
        <f>IF(OR(C76="",D76=""),"",C76&amp;"|"&amp;D76)</f>
        <v/>
      </c>
      <c r="T76" s="13">
        <f>IF(OR(S76="",E76=""),"",S76&amp;"|"&amp;TEXT(E76,"0"))</f>
        <v/>
      </c>
      <c r="U76" s="20">
        <f>IFERROR(IF(COUNTA(B76:H76,J76:N76)=0,"",TEXTJOIN(" | ",TRUE,IF(AND('Painel'!$B$12="Sim",B76=""),"Data do movimento",""),IF(AND('Painel'!$B$13="Sim",D76=""),"Referência do lançamento",""),IF(AND('Painel'!$B$14="Sim",E76=""),"N.º de linha",""),IF(AND('Painel'!$B$15="Sim",F76=""),"Conta de origem",""),IF(AND('Painel'!$B$16="Sim",G76=0,H76=0),"Sem débito/crédito",""),IF(AND('Painel'!$B$16="Sim",G76&gt;0,H76&gt;0),"Débito e crédito simultâneos",""),IF(AND('Painel'!$B$17="Sim",OR(AND(L76&lt;&gt;"",M76=""),AND(L76="",M76&lt;&gt;""))),"Documento incompleto",""))),"")</f>
        <v/>
      </c>
      <c r="V76" s="20">
        <f>IFERROR(IF(COUNTA(B76:H76,J76:N76)=0,"",TEXTJOIN(" | ",TRUE,IF(AND('Painel'!$B$18="Sim",F76&lt;&gt;"",OR(O76="",IFERROR(INDEX('Mapeamento'!$G$7:$G$106,MATCH("Conta|"&amp;F76,'Mapeamento'!$F$7:$F$106,0)),"")&lt;&gt;"Pronto")),"Conta",""),IF(AND('Painel'!$B$18="Sim",J76&lt;&gt;"",OR(P76="",IFERROR(INDEX('Mapeamento'!$G$7:$G$106,MATCH("Cliente|"&amp;J76,'Mapeamento'!$F$7:$F$106,0)),"")&lt;&gt;"Pronto")),"Cliente",""),IF(AND('Painel'!$B$18="Sim",K76&lt;&gt;"",OR(Q76="",IFERROR(INDEX('Mapeamento'!$G$7:$G$106,MATCH("Fornecedor|"&amp;K76,'Mapeamento'!$F$7:$F$106,0)),"")&lt;&gt;"Pronto")),"Fornecedor",""),IF(AND('Painel'!$B$18="Sim",L76&lt;&gt;"",M76&lt;&gt;"",OR(R76="",IFERROR(INDEX('Mapeamento'!$G$7:$G$106,MATCH("Documento|"&amp;L76&amp;"|"&amp;M76,'Mapeamento'!$F$7:$F$106,0)),"")&lt;&gt;"Pronto")),"Documento",""))),"")</f>
        <v/>
      </c>
      <c r="W76" s="20">
        <f>IF(T76="","",IF(COUNTIF($T$7:$T$106,T76)&gt;1,"Chave de linha repetida",""))</f>
        <v/>
      </c>
      <c r="X76" s="20">
        <f>IF(OR(L76="",M76=""),"",IF(COUNTIFS($L$7:$L$106,L76,$M$7:$M$106,M76)&gt;1,"Referência repetida — confirmar",""))</f>
        <v/>
      </c>
      <c r="Y76" s="13">
        <f>IF(S76="","",IF(AND(IFERROR(SUMIFS($G$7:$G$106,$S$7:$S$106,S76)-SUMIFS($H$7:$H$106,$S$7:$S$106,S76),0)&lt;='Painel'!$B$8,IFERROR(SUMIFS($G$7:$G$106,$S$7:$S$106,S76)-SUMIFS($H$7:$H$106,$S$7:$S$106,S76),0)&gt;=-'Painel'!$B$8),"Equilibrado","Desequilibrado"))</f>
        <v/>
      </c>
      <c r="Z76" s="5" t="n"/>
      <c r="AA76" s="17" t="n"/>
      <c r="AB76" s="13">
        <f>IF(COUNTA(B76:H76,J76:N76)=0,"",IF(OR(U76&lt;&gt;"",V76&lt;&gt;"",W76&lt;&gt;"",Y76="Desequilibrado"),"Anomalia","Conforme controlo"))</f>
        <v/>
      </c>
    </row>
    <row r="77">
      <c r="A77" s="18">
        <f>IF(COUNTA(B77:H77,J77:N77)=0,"",ROW()-6)</f>
        <v/>
      </c>
      <c r="B77" s="28" t="n"/>
      <c r="C77" s="5" t="n"/>
      <c r="D77" s="17" t="n"/>
      <c r="E77" s="19" t="n"/>
      <c r="F77" s="5" t="n"/>
      <c r="G77" s="30" t="n"/>
      <c r="H77" s="30" t="n"/>
      <c r="I77" s="31">
        <f>IF(AND(G77="",H77=""),"",IFERROR(G77-H77,""))</f>
        <v/>
      </c>
      <c r="J77" s="5" t="n"/>
      <c r="K77" s="5" t="n"/>
      <c r="L77" s="5" t="n"/>
      <c r="M77" s="17" t="n"/>
      <c r="N77" s="28" t="n"/>
      <c r="O77" s="13">
        <f>IF(F77="","",IFERROR(INDEX('Mapeamento'!$C$7:$C$106,MATCH("Conta|"&amp;F77,'Mapeamento'!$F$7:$F$106,0)),""))</f>
        <v/>
      </c>
      <c r="P77" s="13">
        <f>IF(J77="","",IFERROR(INDEX('Mapeamento'!$C$7:$C$106,MATCH("Cliente|"&amp;J77,'Mapeamento'!$F$7:$F$106,0)),""))</f>
        <v/>
      </c>
      <c r="Q77" s="13">
        <f>IF(K77="","",IFERROR(INDEX('Mapeamento'!$C$7:$C$106,MATCH("Fornecedor|"&amp;K77,'Mapeamento'!$F$7:$F$106,0)),""))</f>
        <v/>
      </c>
      <c r="R77" s="13">
        <f>IF(OR(L77="",M77=""),"",IFERROR(INDEX('Mapeamento'!$C$7:$C$106,MATCH("Documento|"&amp;L77&amp;"|"&amp;M77,'Mapeamento'!$F$7:$F$106,0)),""))</f>
        <v/>
      </c>
      <c r="S77" s="13">
        <f>IF(OR(C77="",D77=""),"",C77&amp;"|"&amp;D77)</f>
        <v/>
      </c>
      <c r="T77" s="13">
        <f>IF(OR(S77="",E77=""),"",S77&amp;"|"&amp;TEXT(E77,"0"))</f>
        <v/>
      </c>
      <c r="U77" s="20">
        <f>IFERROR(IF(COUNTA(B77:H77,J77:N77)=0,"",TEXTJOIN(" | ",TRUE,IF(AND('Painel'!$B$12="Sim",B77=""),"Data do movimento",""),IF(AND('Painel'!$B$13="Sim",D77=""),"Referência do lançamento",""),IF(AND('Painel'!$B$14="Sim",E77=""),"N.º de linha",""),IF(AND('Painel'!$B$15="Sim",F77=""),"Conta de origem",""),IF(AND('Painel'!$B$16="Sim",G77=0,H77=0),"Sem débito/crédito",""),IF(AND('Painel'!$B$16="Sim",G77&gt;0,H77&gt;0),"Débito e crédito simultâneos",""),IF(AND('Painel'!$B$17="Sim",OR(AND(L77&lt;&gt;"",M77=""),AND(L77="",M77&lt;&gt;""))),"Documento incompleto",""))),"")</f>
        <v/>
      </c>
      <c r="V77" s="20">
        <f>IFERROR(IF(COUNTA(B77:H77,J77:N77)=0,"",TEXTJOIN(" | ",TRUE,IF(AND('Painel'!$B$18="Sim",F77&lt;&gt;"",OR(O77="",IFERROR(INDEX('Mapeamento'!$G$7:$G$106,MATCH("Conta|"&amp;F77,'Mapeamento'!$F$7:$F$106,0)),"")&lt;&gt;"Pronto")),"Conta",""),IF(AND('Painel'!$B$18="Sim",J77&lt;&gt;"",OR(P77="",IFERROR(INDEX('Mapeamento'!$G$7:$G$106,MATCH("Cliente|"&amp;J77,'Mapeamento'!$F$7:$F$106,0)),"")&lt;&gt;"Pronto")),"Cliente",""),IF(AND('Painel'!$B$18="Sim",K77&lt;&gt;"",OR(Q77="",IFERROR(INDEX('Mapeamento'!$G$7:$G$106,MATCH("Fornecedor|"&amp;K77,'Mapeamento'!$F$7:$F$106,0)),"")&lt;&gt;"Pronto")),"Fornecedor",""),IF(AND('Painel'!$B$18="Sim",L77&lt;&gt;"",M77&lt;&gt;"",OR(R77="",IFERROR(INDEX('Mapeamento'!$G$7:$G$106,MATCH("Documento|"&amp;L77&amp;"|"&amp;M77,'Mapeamento'!$F$7:$F$106,0)),"")&lt;&gt;"Pronto")),"Documento",""))),"")</f>
        <v/>
      </c>
      <c r="W77" s="20">
        <f>IF(T77="","",IF(COUNTIF($T$7:$T$106,T77)&gt;1,"Chave de linha repetida",""))</f>
        <v/>
      </c>
      <c r="X77" s="20">
        <f>IF(OR(L77="",M77=""),"",IF(COUNTIFS($L$7:$L$106,L77,$M$7:$M$106,M77)&gt;1,"Referência repetida — confirmar",""))</f>
        <v/>
      </c>
      <c r="Y77" s="13">
        <f>IF(S77="","",IF(AND(IFERROR(SUMIFS($G$7:$G$106,$S$7:$S$106,S77)-SUMIFS($H$7:$H$106,$S$7:$S$106,S77),0)&lt;='Painel'!$B$8,IFERROR(SUMIFS($G$7:$G$106,$S$7:$S$106,S77)-SUMIFS($H$7:$H$106,$S$7:$S$106,S77),0)&gt;=-'Painel'!$B$8),"Equilibrado","Desequilibrado"))</f>
        <v/>
      </c>
      <c r="Z77" s="5" t="n"/>
      <c r="AA77" s="17" t="n"/>
      <c r="AB77" s="13">
        <f>IF(COUNTA(B77:H77,J77:N77)=0,"",IF(OR(U77&lt;&gt;"",V77&lt;&gt;"",W77&lt;&gt;"",Y77="Desequilibrado"),"Anomalia","Conforme controlo"))</f>
        <v/>
      </c>
    </row>
    <row r="78">
      <c r="A78" s="18">
        <f>IF(COUNTA(B78:H78,J78:N78)=0,"",ROW()-6)</f>
        <v/>
      </c>
      <c r="B78" s="28" t="n"/>
      <c r="C78" s="5" t="n"/>
      <c r="D78" s="17" t="n"/>
      <c r="E78" s="19" t="n"/>
      <c r="F78" s="5" t="n"/>
      <c r="G78" s="30" t="n"/>
      <c r="H78" s="30" t="n"/>
      <c r="I78" s="31">
        <f>IF(AND(G78="",H78=""),"",IFERROR(G78-H78,""))</f>
        <v/>
      </c>
      <c r="J78" s="5" t="n"/>
      <c r="K78" s="5" t="n"/>
      <c r="L78" s="5" t="n"/>
      <c r="M78" s="17" t="n"/>
      <c r="N78" s="28" t="n"/>
      <c r="O78" s="13">
        <f>IF(F78="","",IFERROR(INDEX('Mapeamento'!$C$7:$C$106,MATCH("Conta|"&amp;F78,'Mapeamento'!$F$7:$F$106,0)),""))</f>
        <v/>
      </c>
      <c r="P78" s="13">
        <f>IF(J78="","",IFERROR(INDEX('Mapeamento'!$C$7:$C$106,MATCH("Cliente|"&amp;J78,'Mapeamento'!$F$7:$F$106,0)),""))</f>
        <v/>
      </c>
      <c r="Q78" s="13">
        <f>IF(K78="","",IFERROR(INDEX('Mapeamento'!$C$7:$C$106,MATCH("Fornecedor|"&amp;K78,'Mapeamento'!$F$7:$F$106,0)),""))</f>
        <v/>
      </c>
      <c r="R78" s="13">
        <f>IF(OR(L78="",M78=""),"",IFERROR(INDEX('Mapeamento'!$C$7:$C$106,MATCH("Documento|"&amp;L78&amp;"|"&amp;M78,'Mapeamento'!$F$7:$F$106,0)),""))</f>
        <v/>
      </c>
      <c r="S78" s="13">
        <f>IF(OR(C78="",D78=""),"",C78&amp;"|"&amp;D78)</f>
        <v/>
      </c>
      <c r="T78" s="13">
        <f>IF(OR(S78="",E78=""),"",S78&amp;"|"&amp;TEXT(E78,"0"))</f>
        <v/>
      </c>
      <c r="U78" s="20">
        <f>IFERROR(IF(COUNTA(B78:H78,J78:N78)=0,"",TEXTJOIN(" | ",TRUE,IF(AND('Painel'!$B$12="Sim",B78=""),"Data do movimento",""),IF(AND('Painel'!$B$13="Sim",D78=""),"Referência do lançamento",""),IF(AND('Painel'!$B$14="Sim",E78=""),"N.º de linha",""),IF(AND('Painel'!$B$15="Sim",F78=""),"Conta de origem",""),IF(AND('Painel'!$B$16="Sim",G78=0,H78=0),"Sem débito/crédito",""),IF(AND('Painel'!$B$16="Sim",G78&gt;0,H78&gt;0),"Débito e crédito simultâneos",""),IF(AND('Painel'!$B$17="Sim",OR(AND(L78&lt;&gt;"",M78=""),AND(L78="",M78&lt;&gt;""))),"Documento incompleto",""))),"")</f>
        <v/>
      </c>
      <c r="V78" s="20">
        <f>IFERROR(IF(COUNTA(B78:H78,J78:N78)=0,"",TEXTJOIN(" | ",TRUE,IF(AND('Painel'!$B$18="Sim",F78&lt;&gt;"",OR(O78="",IFERROR(INDEX('Mapeamento'!$G$7:$G$106,MATCH("Conta|"&amp;F78,'Mapeamento'!$F$7:$F$106,0)),"")&lt;&gt;"Pronto")),"Conta",""),IF(AND('Painel'!$B$18="Sim",J78&lt;&gt;"",OR(P78="",IFERROR(INDEX('Mapeamento'!$G$7:$G$106,MATCH("Cliente|"&amp;J78,'Mapeamento'!$F$7:$F$106,0)),"")&lt;&gt;"Pronto")),"Cliente",""),IF(AND('Painel'!$B$18="Sim",K78&lt;&gt;"",OR(Q78="",IFERROR(INDEX('Mapeamento'!$G$7:$G$106,MATCH("Fornecedor|"&amp;K78,'Mapeamento'!$F$7:$F$106,0)),"")&lt;&gt;"Pronto")),"Fornecedor",""),IF(AND('Painel'!$B$18="Sim",L78&lt;&gt;"",M78&lt;&gt;"",OR(R78="",IFERROR(INDEX('Mapeamento'!$G$7:$G$106,MATCH("Documento|"&amp;L78&amp;"|"&amp;M78,'Mapeamento'!$F$7:$F$106,0)),"")&lt;&gt;"Pronto")),"Documento",""))),"")</f>
        <v/>
      </c>
      <c r="W78" s="20">
        <f>IF(T78="","",IF(COUNTIF($T$7:$T$106,T78)&gt;1,"Chave de linha repetida",""))</f>
        <v/>
      </c>
      <c r="X78" s="20">
        <f>IF(OR(L78="",M78=""),"",IF(COUNTIFS($L$7:$L$106,L78,$M$7:$M$106,M78)&gt;1,"Referência repetida — confirmar",""))</f>
        <v/>
      </c>
      <c r="Y78" s="13">
        <f>IF(S78="","",IF(AND(IFERROR(SUMIFS($G$7:$G$106,$S$7:$S$106,S78)-SUMIFS($H$7:$H$106,$S$7:$S$106,S78),0)&lt;='Painel'!$B$8,IFERROR(SUMIFS($G$7:$G$106,$S$7:$S$106,S78)-SUMIFS($H$7:$H$106,$S$7:$S$106,S78),0)&gt;=-'Painel'!$B$8),"Equilibrado","Desequilibrado"))</f>
        <v/>
      </c>
      <c r="Z78" s="5" t="n"/>
      <c r="AA78" s="17" t="n"/>
      <c r="AB78" s="13">
        <f>IF(COUNTA(B78:H78,J78:N78)=0,"",IF(OR(U78&lt;&gt;"",V78&lt;&gt;"",W78&lt;&gt;"",Y78="Desequilibrado"),"Anomalia","Conforme controlo"))</f>
        <v/>
      </c>
    </row>
    <row r="79">
      <c r="A79" s="18">
        <f>IF(COUNTA(B79:H79,J79:N79)=0,"",ROW()-6)</f>
        <v/>
      </c>
      <c r="B79" s="28" t="n"/>
      <c r="C79" s="5" t="n"/>
      <c r="D79" s="17" t="n"/>
      <c r="E79" s="19" t="n"/>
      <c r="F79" s="5" t="n"/>
      <c r="G79" s="30" t="n"/>
      <c r="H79" s="30" t="n"/>
      <c r="I79" s="31">
        <f>IF(AND(G79="",H79=""),"",IFERROR(G79-H79,""))</f>
        <v/>
      </c>
      <c r="J79" s="5" t="n"/>
      <c r="K79" s="5" t="n"/>
      <c r="L79" s="5" t="n"/>
      <c r="M79" s="17" t="n"/>
      <c r="N79" s="28" t="n"/>
      <c r="O79" s="13">
        <f>IF(F79="","",IFERROR(INDEX('Mapeamento'!$C$7:$C$106,MATCH("Conta|"&amp;F79,'Mapeamento'!$F$7:$F$106,0)),""))</f>
        <v/>
      </c>
      <c r="P79" s="13">
        <f>IF(J79="","",IFERROR(INDEX('Mapeamento'!$C$7:$C$106,MATCH("Cliente|"&amp;J79,'Mapeamento'!$F$7:$F$106,0)),""))</f>
        <v/>
      </c>
      <c r="Q79" s="13">
        <f>IF(K79="","",IFERROR(INDEX('Mapeamento'!$C$7:$C$106,MATCH("Fornecedor|"&amp;K79,'Mapeamento'!$F$7:$F$106,0)),""))</f>
        <v/>
      </c>
      <c r="R79" s="13">
        <f>IF(OR(L79="",M79=""),"",IFERROR(INDEX('Mapeamento'!$C$7:$C$106,MATCH("Documento|"&amp;L79&amp;"|"&amp;M79,'Mapeamento'!$F$7:$F$106,0)),""))</f>
        <v/>
      </c>
      <c r="S79" s="13">
        <f>IF(OR(C79="",D79=""),"",C79&amp;"|"&amp;D79)</f>
        <v/>
      </c>
      <c r="T79" s="13">
        <f>IF(OR(S79="",E79=""),"",S79&amp;"|"&amp;TEXT(E79,"0"))</f>
        <v/>
      </c>
      <c r="U79" s="20">
        <f>IFERROR(IF(COUNTA(B79:H79,J79:N79)=0,"",TEXTJOIN(" | ",TRUE,IF(AND('Painel'!$B$12="Sim",B79=""),"Data do movimento",""),IF(AND('Painel'!$B$13="Sim",D79=""),"Referência do lançamento",""),IF(AND('Painel'!$B$14="Sim",E79=""),"N.º de linha",""),IF(AND('Painel'!$B$15="Sim",F79=""),"Conta de origem",""),IF(AND('Painel'!$B$16="Sim",G79=0,H79=0),"Sem débito/crédito",""),IF(AND('Painel'!$B$16="Sim",G79&gt;0,H79&gt;0),"Débito e crédito simultâneos",""),IF(AND('Painel'!$B$17="Sim",OR(AND(L79&lt;&gt;"",M79=""),AND(L79="",M79&lt;&gt;""))),"Documento incompleto",""))),"")</f>
        <v/>
      </c>
      <c r="V79" s="20">
        <f>IFERROR(IF(COUNTA(B79:H79,J79:N79)=0,"",TEXTJOIN(" | ",TRUE,IF(AND('Painel'!$B$18="Sim",F79&lt;&gt;"",OR(O79="",IFERROR(INDEX('Mapeamento'!$G$7:$G$106,MATCH("Conta|"&amp;F79,'Mapeamento'!$F$7:$F$106,0)),"")&lt;&gt;"Pronto")),"Conta",""),IF(AND('Painel'!$B$18="Sim",J79&lt;&gt;"",OR(P79="",IFERROR(INDEX('Mapeamento'!$G$7:$G$106,MATCH("Cliente|"&amp;J79,'Mapeamento'!$F$7:$F$106,0)),"")&lt;&gt;"Pronto")),"Cliente",""),IF(AND('Painel'!$B$18="Sim",K79&lt;&gt;"",OR(Q79="",IFERROR(INDEX('Mapeamento'!$G$7:$G$106,MATCH("Fornecedor|"&amp;K79,'Mapeamento'!$F$7:$F$106,0)),"")&lt;&gt;"Pronto")),"Fornecedor",""),IF(AND('Painel'!$B$18="Sim",L79&lt;&gt;"",M79&lt;&gt;"",OR(R79="",IFERROR(INDEX('Mapeamento'!$G$7:$G$106,MATCH("Documento|"&amp;L79&amp;"|"&amp;M79,'Mapeamento'!$F$7:$F$106,0)),"")&lt;&gt;"Pronto")),"Documento",""))),"")</f>
        <v/>
      </c>
      <c r="W79" s="20">
        <f>IF(T79="","",IF(COUNTIF($T$7:$T$106,T79)&gt;1,"Chave de linha repetida",""))</f>
        <v/>
      </c>
      <c r="X79" s="20">
        <f>IF(OR(L79="",M79=""),"",IF(COUNTIFS($L$7:$L$106,L79,$M$7:$M$106,M79)&gt;1,"Referência repetida — confirmar",""))</f>
        <v/>
      </c>
      <c r="Y79" s="13">
        <f>IF(S79="","",IF(AND(IFERROR(SUMIFS($G$7:$G$106,$S$7:$S$106,S79)-SUMIFS($H$7:$H$106,$S$7:$S$106,S79),0)&lt;='Painel'!$B$8,IFERROR(SUMIFS($G$7:$G$106,$S$7:$S$106,S79)-SUMIFS($H$7:$H$106,$S$7:$S$106,S79),0)&gt;=-'Painel'!$B$8),"Equilibrado","Desequilibrado"))</f>
        <v/>
      </c>
      <c r="Z79" s="5" t="n"/>
      <c r="AA79" s="17" t="n"/>
      <c r="AB79" s="13">
        <f>IF(COUNTA(B79:H79,J79:N79)=0,"",IF(OR(U79&lt;&gt;"",V79&lt;&gt;"",W79&lt;&gt;"",Y79="Desequilibrado"),"Anomalia","Conforme controlo"))</f>
        <v/>
      </c>
    </row>
    <row r="80">
      <c r="A80" s="18">
        <f>IF(COUNTA(B80:H80,J80:N80)=0,"",ROW()-6)</f>
        <v/>
      </c>
      <c r="B80" s="28" t="n"/>
      <c r="C80" s="5" t="n"/>
      <c r="D80" s="17" t="n"/>
      <c r="E80" s="19" t="n"/>
      <c r="F80" s="5" t="n"/>
      <c r="G80" s="30" t="n"/>
      <c r="H80" s="30" t="n"/>
      <c r="I80" s="31">
        <f>IF(AND(G80="",H80=""),"",IFERROR(G80-H80,""))</f>
        <v/>
      </c>
      <c r="J80" s="5" t="n"/>
      <c r="K80" s="5" t="n"/>
      <c r="L80" s="5" t="n"/>
      <c r="M80" s="17" t="n"/>
      <c r="N80" s="28" t="n"/>
      <c r="O80" s="13">
        <f>IF(F80="","",IFERROR(INDEX('Mapeamento'!$C$7:$C$106,MATCH("Conta|"&amp;F80,'Mapeamento'!$F$7:$F$106,0)),""))</f>
        <v/>
      </c>
      <c r="P80" s="13">
        <f>IF(J80="","",IFERROR(INDEX('Mapeamento'!$C$7:$C$106,MATCH("Cliente|"&amp;J80,'Mapeamento'!$F$7:$F$106,0)),""))</f>
        <v/>
      </c>
      <c r="Q80" s="13">
        <f>IF(K80="","",IFERROR(INDEX('Mapeamento'!$C$7:$C$106,MATCH("Fornecedor|"&amp;K80,'Mapeamento'!$F$7:$F$106,0)),""))</f>
        <v/>
      </c>
      <c r="R80" s="13">
        <f>IF(OR(L80="",M80=""),"",IFERROR(INDEX('Mapeamento'!$C$7:$C$106,MATCH("Documento|"&amp;L80&amp;"|"&amp;M80,'Mapeamento'!$F$7:$F$106,0)),""))</f>
        <v/>
      </c>
      <c r="S80" s="13">
        <f>IF(OR(C80="",D80=""),"",C80&amp;"|"&amp;D80)</f>
        <v/>
      </c>
      <c r="T80" s="13">
        <f>IF(OR(S80="",E80=""),"",S80&amp;"|"&amp;TEXT(E80,"0"))</f>
        <v/>
      </c>
      <c r="U80" s="20">
        <f>IFERROR(IF(COUNTA(B80:H80,J80:N80)=0,"",TEXTJOIN(" | ",TRUE,IF(AND('Painel'!$B$12="Sim",B80=""),"Data do movimento",""),IF(AND('Painel'!$B$13="Sim",D80=""),"Referência do lançamento",""),IF(AND('Painel'!$B$14="Sim",E80=""),"N.º de linha",""),IF(AND('Painel'!$B$15="Sim",F80=""),"Conta de origem",""),IF(AND('Painel'!$B$16="Sim",G80=0,H80=0),"Sem débito/crédito",""),IF(AND('Painel'!$B$16="Sim",G80&gt;0,H80&gt;0),"Débito e crédito simultâneos",""),IF(AND('Painel'!$B$17="Sim",OR(AND(L80&lt;&gt;"",M80=""),AND(L80="",M80&lt;&gt;""))),"Documento incompleto",""))),"")</f>
        <v/>
      </c>
      <c r="V80" s="20">
        <f>IFERROR(IF(COUNTA(B80:H80,J80:N80)=0,"",TEXTJOIN(" | ",TRUE,IF(AND('Painel'!$B$18="Sim",F80&lt;&gt;"",OR(O80="",IFERROR(INDEX('Mapeamento'!$G$7:$G$106,MATCH("Conta|"&amp;F80,'Mapeamento'!$F$7:$F$106,0)),"")&lt;&gt;"Pronto")),"Conta",""),IF(AND('Painel'!$B$18="Sim",J80&lt;&gt;"",OR(P80="",IFERROR(INDEX('Mapeamento'!$G$7:$G$106,MATCH("Cliente|"&amp;J80,'Mapeamento'!$F$7:$F$106,0)),"")&lt;&gt;"Pronto")),"Cliente",""),IF(AND('Painel'!$B$18="Sim",K80&lt;&gt;"",OR(Q80="",IFERROR(INDEX('Mapeamento'!$G$7:$G$106,MATCH("Fornecedor|"&amp;K80,'Mapeamento'!$F$7:$F$106,0)),"")&lt;&gt;"Pronto")),"Fornecedor",""),IF(AND('Painel'!$B$18="Sim",L80&lt;&gt;"",M80&lt;&gt;"",OR(R80="",IFERROR(INDEX('Mapeamento'!$G$7:$G$106,MATCH("Documento|"&amp;L80&amp;"|"&amp;M80,'Mapeamento'!$F$7:$F$106,0)),"")&lt;&gt;"Pronto")),"Documento",""))),"")</f>
        <v/>
      </c>
      <c r="W80" s="20">
        <f>IF(T80="","",IF(COUNTIF($T$7:$T$106,T80)&gt;1,"Chave de linha repetida",""))</f>
        <v/>
      </c>
      <c r="X80" s="20">
        <f>IF(OR(L80="",M80=""),"",IF(COUNTIFS($L$7:$L$106,L80,$M$7:$M$106,M80)&gt;1,"Referência repetida — confirmar",""))</f>
        <v/>
      </c>
      <c r="Y80" s="13">
        <f>IF(S80="","",IF(AND(IFERROR(SUMIFS($G$7:$G$106,$S$7:$S$106,S80)-SUMIFS($H$7:$H$106,$S$7:$S$106,S80),0)&lt;='Painel'!$B$8,IFERROR(SUMIFS($G$7:$G$106,$S$7:$S$106,S80)-SUMIFS($H$7:$H$106,$S$7:$S$106,S80),0)&gt;=-'Painel'!$B$8),"Equilibrado","Desequilibrado"))</f>
        <v/>
      </c>
      <c r="Z80" s="5" t="n"/>
      <c r="AA80" s="17" t="n"/>
      <c r="AB80" s="13">
        <f>IF(COUNTA(B80:H80,J80:N80)=0,"",IF(OR(U80&lt;&gt;"",V80&lt;&gt;"",W80&lt;&gt;"",Y80="Desequilibrado"),"Anomalia","Conforme controlo"))</f>
        <v/>
      </c>
    </row>
    <row r="81">
      <c r="A81" s="18">
        <f>IF(COUNTA(B81:H81,J81:N81)=0,"",ROW()-6)</f>
        <v/>
      </c>
      <c r="B81" s="28" t="n"/>
      <c r="C81" s="5" t="n"/>
      <c r="D81" s="17" t="n"/>
      <c r="E81" s="19" t="n"/>
      <c r="F81" s="5" t="n"/>
      <c r="G81" s="30" t="n"/>
      <c r="H81" s="30" t="n"/>
      <c r="I81" s="31">
        <f>IF(AND(G81="",H81=""),"",IFERROR(G81-H81,""))</f>
        <v/>
      </c>
      <c r="J81" s="5" t="n"/>
      <c r="K81" s="5" t="n"/>
      <c r="L81" s="5" t="n"/>
      <c r="M81" s="17" t="n"/>
      <c r="N81" s="28" t="n"/>
      <c r="O81" s="13">
        <f>IF(F81="","",IFERROR(INDEX('Mapeamento'!$C$7:$C$106,MATCH("Conta|"&amp;F81,'Mapeamento'!$F$7:$F$106,0)),""))</f>
        <v/>
      </c>
      <c r="P81" s="13">
        <f>IF(J81="","",IFERROR(INDEX('Mapeamento'!$C$7:$C$106,MATCH("Cliente|"&amp;J81,'Mapeamento'!$F$7:$F$106,0)),""))</f>
        <v/>
      </c>
      <c r="Q81" s="13">
        <f>IF(K81="","",IFERROR(INDEX('Mapeamento'!$C$7:$C$106,MATCH("Fornecedor|"&amp;K81,'Mapeamento'!$F$7:$F$106,0)),""))</f>
        <v/>
      </c>
      <c r="R81" s="13">
        <f>IF(OR(L81="",M81=""),"",IFERROR(INDEX('Mapeamento'!$C$7:$C$106,MATCH("Documento|"&amp;L81&amp;"|"&amp;M81,'Mapeamento'!$F$7:$F$106,0)),""))</f>
        <v/>
      </c>
      <c r="S81" s="13">
        <f>IF(OR(C81="",D81=""),"",C81&amp;"|"&amp;D81)</f>
        <v/>
      </c>
      <c r="T81" s="13">
        <f>IF(OR(S81="",E81=""),"",S81&amp;"|"&amp;TEXT(E81,"0"))</f>
        <v/>
      </c>
      <c r="U81" s="20">
        <f>IFERROR(IF(COUNTA(B81:H81,J81:N81)=0,"",TEXTJOIN(" | ",TRUE,IF(AND('Painel'!$B$12="Sim",B81=""),"Data do movimento",""),IF(AND('Painel'!$B$13="Sim",D81=""),"Referência do lançamento",""),IF(AND('Painel'!$B$14="Sim",E81=""),"N.º de linha",""),IF(AND('Painel'!$B$15="Sim",F81=""),"Conta de origem",""),IF(AND('Painel'!$B$16="Sim",G81=0,H81=0),"Sem débito/crédito",""),IF(AND('Painel'!$B$16="Sim",G81&gt;0,H81&gt;0),"Débito e crédito simultâneos",""),IF(AND('Painel'!$B$17="Sim",OR(AND(L81&lt;&gt;"",M81=""),AND(L81="",M81&lt;&gt;""))),"Documento incompleto",""))),"")</f>
        <v/>
      </c>
      <c r="V81" s="20">
        <f>IFERROR(IF(COUNTA(B81:H81,J81:N81)=0,"",TEXTJOIN(" | ",TRUE,IF(AND('Painel'!$B$18="Sim",F81&lt;&gt;"",OR(O81="",IFERROR(INDEX('Mapeamento'!$G$7:$G$106,MATCH("Conta|"&amp;F81,'Mapeamento'!$F$7:$F$106,0)),"")&lt;&gt;"Pronto")),"Conta",""),IF(AND('Painel'!$B$18="Sim",J81&lt;&gt;"",OR(P81="",IFERROR(INDEX('Mapeamento'!$G$7:$G$106,MATCH("Cliente|"&amp;J81,'Mapeamento'!$F$7:$F$106,0)),"")&lt;&gt;"Pronto")),"Cliente",""),IF(AND('Painel'!$B$18="Sim",K81&lt;&gt;"",OR(Q81="",IFERROR(INDEX('Mapeamento'!$G$7:$G$106,MATCH("Fornecedor|"&amp;K81,'Mapeamento'!$F$7:$F$106,0)),"")&lt;&gt;"Pronto")),"Fornecedor",""),IF(AND('Painel'!$B$18="Sim",L81&lt;&gt;"",M81&lt;&gt;"",OR(R81="",IFERROR(INDEX('Mapeamento'!$G$7:$G$106,MATCH("Documento|"&amp;L81&amp;"|"&amp;M81,'Mapeamento'!$F$7:$F$106,0)),"")&lt;&gt;"Pronto")),"Documento",""))),"")</f>
        <v/>
      </c>
      <c r="W81" s="20">
        <f>IF(T81="","",IF(COUNTIF($T$7:$T$106,T81)&gt;1,"Chave de linha repetida",""))</f>
        <v/>
      </c>
      <c r="X81" s="20">
        <f>IF(OR(L81="",M81=""),"",IF(COUNTIFS($L$7:$L$106,L81,$M$7:$M$106,M81)&gt;1,"Referência repetida — confirmar",""))</f>
        <v/>
      </c>
      <c r="Y81" s="13">
        <f>IF(S81="","",IF(AND(IFERROR(SUMIFS($G$7:$G$106,$S$7:$S$106,S81)-SUMIFS($H$7:$H$106,$S$7:$S$106,S81),0)&lt;='Painel'!$B$8,IFERROR(SUMIFS($G$7:$G$106,$S$7:$S$106,S81)-SUMIFS($H$7:$H$106,$S$7:$S$106,S81),0)&gt;=-'Painel'!$B$8),"Equilibrado","Desequilibrado"))</f>
        <v/>
      </c>
      <c r="Z81" s="5" t="n"/>
      <c r="AA81" s="17" t="n"/>
      <c r="AB81" s="13">
        <f>IF(COUNTA(B81:H81,J81:N81)=0,"",IF(OR(U81&lt;&gt;"",V81&lt;&gt;"",W81&lt;&gt;"",Y81="Desequilibrado"),"Anomalia","Conforme controlo"))</f>
        <v/>
      </c>
    </row>
    <row r="82">
      <c r="A82" s="18">
        <f>IF(COUNTA(B82:H82,J82:N82)=0,"",ROW()-6)</f>
        <v/>
      </c>
      <c r="B82" s="28" t="n"/>
      <c r="C82" s="5" t="n"/>
      <c r="D82" s="17" t="n"/>
      <c r="E82" s="19" t="n"/>
      <c r="F82" s="5" t="n"/>
      <c r="G82" s="30" t="n"/>
      <c r="H82" s="30" t="n"/>
      <c r="I82" s="31">
        <f>IF(AND(G82="",H82=""),"",IFERROR(G82-H82,""))</f>
        <v/>
      </c>
      <c r="J82" s="5" t="n"/>
      <c r="K82" s="5" t="n"/>
      <c r="L82" s="5" t="n"/>
      <c r="M82" s="17" t="n"/>
      <c r="N82" s="28" t="n"/>
      <c r="O82" s="13">
        <f>IF(F82="","",IFERROR(INDEX('Mapeamento'!$C$7:$C$106,MATCH("Conta|"&amp;F82,'Mapeamento'!$F$7:$F$106,0)),""))</f>
        <v/>
      </c>
      <c r="P82" s="13">
        <f>IF(J82="","",IFERROR(INDEX('Mapeamento'!$C$7:$C$106,MATCH("Cliente|"&amp;J82,'Mapeamento'!$F$7:$F$106,0)),""))</f>
        <v/>
      </c>
      <c r="Q82" s="13">
        <f>IF(K82="","",IFERROR(INDEX('Mapeamento'!$C$7:$C$106,MATCH("Fornecedor|"&amp;K82,'Mapeamento'!$F$7:$F$106,0)),""))</f>
        <v/>
      </c>
      <c r="R82" s="13">
        <f>IF(OR(L82="",M82=""),"",IFERROR(INDEX('Mapeamento'!$C$7:$C$106,MATCH("Documento|"&amp;L82&amp;"|"&amp;M82,'Mapeamento'!$F$7:$F$106,0)),""))</f>
        <v/>
      </c>
      <c r="S82" s="13">
        <f>IF(OR(C82="",D82=""),"",C82&amp;"|"&amp;D82)</f>
        <v/>
      </c>
      <c r="T82" s="13">
        <f>IF(OR(S82="",E82=""),"",S82&amp;"|"&amp;TEXT(E82,"0"))</f>
        <v/>
      </c>
      <c r="U82" s="20">
        <f>IFERROR(IF(COUNTA(B82:H82,J82:N82)=0,"",TEXTJOIN(" | ",TRUE,IF(AND('Painel'!$B$12="Sim",B82=""),"Data do movimento",""),IF(AND('Painel'!$B$13="Sim",D82=""),"Referência do lançamento",""),IF(AND('Painel'!$B$14="Sim",E82=""),"N.º de linha",""),IF(AND('Painel'!$B$15="Sim",F82=""),"Conta de origem",""),IF(AND('Painel'!$B$16="Sim",G82=0,H82=0),"Sem débito/crédito",""),IF(AND('Painel'!$B$16="Sim",G82&gt;0,H82&gt;0),"Débito e crédito simultâneos",""),IF(AND('Painel'!$B$17="Sim",OR(AND(L82&lt;&gt;"",M82=""),AND(L82="",M82&lt;&gt;""))),"Documento incompleto",""))),"")</f>
        <v/>
      </c>
      <c r="V82" s="20">
        <f>IFERROR(IF(COUNTA(B82:H82,J82:N82)=0,"",TEXTJOIN(" | ",TRUE,IF(AND('Painel'!$B$18="Sim",F82&lt;&gt;"",OR(O82="",IFERROR(INDEX('Mapeamento'!$G$7:$G$106,MATCH("Conta|"&amp;F82,'Mapeamento'!$F$7:$F$106,0)),"")&lt;&gt;"Pronto")),"Conta",""),IF(AND('Painel'!$B$18="Sim",J82&lt;&gt;"",OR(P82="",IFERROR(INDEX('Mapeamento'!$G$7:$G$106,MATCH("Cliente|"&amp;J82,'Mapeamento'!$F$7:$F$106,0)),"")&lt;&gt;"Pronto")),"Cliente",""),IF(AND('Painel'!$B$18="Sim",K82&lt;&gt;"",OR(Q82="",IFERROR(INDEX('Mapeamento'!$G$7:$G$106,MATCH("Fornecedor|"&amp;K82,'Mapeamento'!$F$7:$F$106,0)),"")&lt;&gt;"Pronto")),"Fornecedor",""),IF(AND('Painel'!$B$18="Sim",L82&lt;&gt;"",M82&lt;&gt;"",OR(R82="",IFERROR(INDEX('Mapeamento'!$G$7:$G$106,MATCH("Documento|"&amp;L82&amp;"|"&amp;M82,'Mapeamento'!$F$7:$F$106,0)),"")&lt;&gt;"Pronto")),"Documento",""))),"")</f>
        <v/>
      </c>
      <c r="W82" s="20">
        <f>IF(T82="","",IF(COUNTIF($T$7:$T$106,T82)&gt;1,"Chave de linha repetida",""))</f>
        <v/>
      </c>
      <c r="X82" s="20">
        <f>IF(OR(L82="",M82=""),"",IF(COUNTIFS($L$7:$L$106,L82,$M$7:$M$106,M82)&gt;1,"Referência repetida — confirmar",""))</f>
        <v/>
      </c>
      <c r="Y82" s="13">
        <f>IF(S82="","",IF(AND(IFERROR(SUMIFS($G$7:$G$106,$S$7:$S$106,S82)-SUMIFS($H$7:$H$106,$S$7:$S$106,S82),0)&lt;='Painel'!$B$8,IFERROR(SUMIFS($G$7:$G$106,$S$7:$S$106,S82)-SUMIFS($H$7:$H$106,$S$7:$S$106,S82),0)&gt;=-'Painel'!$B$8),"Equilibrado","Desequilibrado"))</f>
        <v/>
      </c>
      <c r="Z82" s="5" t="n"/>
      <c r="AA82" s="17" t="n"/>
      <c r="AB82" s="13">
        <f>IF(COUNTA(B82:H82,J82:N82)=0,"",IF(OR(U82&lt;&gt;"",V82&lt;&gt;"",W82&lt;&gt;"",Y82="Desequilibrado"),"Anomalia","Conforme controlo"))</f>
        <v/>
      </c>
    </row>
    <row r="83">
      <c r="A83" s="18">
        <f>IF(COUNTA(B83:H83,J83:N83)=0,"",ROW()-6)</f>
        <v/>
      </c>
      <c r="B83" s="28" t="n"/>
      <c r="C83" s="5" t="n"/>
      <c r="D83" s="17" t="n"/>
      <c r="E83" s="19" t="n"/>
      <c r="F83" s="5" t="n"/>
      <c r="G83" s="30" t="n"/>
      <c r="H83" s="30" t="n"/>
      <c r="I83" s="31">
        <f>IF(AND(G83="",H83=""),"",IFERROR(G83-H83,""))</f>
        <v/>
      </c>
      <c r="J83" s="5" t="n"/>
      <c r="K83" s="5" t="n"/>
      <c r="L83" s="5" t="n"/>
      <c r="M83" s="17" t="n"/>
      <c r="N83" s="28" t="n"/>
      <c r="O83" s="13">
        <f>IF(F83="","",IFERROR(INDEX('Mapeamento'!$C$7:$C$106,MATCH("Conta|"&amp;F83,'Mapeamento'!$F$7:$F$106,0)),""))</f>
        <v/>
      </c>
      <c r="P83" s="13">
        <f>IF(J83="","",IFERROR(INDEX('Mapeamento'!$C$7:$C$106,MATCH("Cliente|"&amp;J83,'Mapeamento'!$F$7:$F$106,0)),""))</f>
        <v/>
      </c>
      <c r="Q83" s="13">
        <f>IF(K83="","",IFERROR(INDEX('Mapeamento'!$C$7:$C$106,MATCH("Fornecedor|"&amp;K83,'Mapeamento'!$F$7:$F$106,0)),""))</f>
        <v/>
      </c>
      <c r="R83" s="13">
        <f>IF(OR(L83="",M83=""),"",IFERROR(INDEX('Mapeamento'!$C$7:$C$106,MATCH("Documento|"&amp;L83&amp;"|"&amp;M83,'Mapeamento'!$F$7:$F$106,0)),""))</f>
        <v/>
      </c>
      <c r="S83" s="13">
        <f>IF(OR(C83="",D83=""),"",C83&amp;"|"&amp;D83)</f>
        <v/>
      </c>
      <c r="T83" s="13">
        <f>IF(OR(S83="",E83=""),"",S83&amp;"|"&amp;TEXT(E83,"0"))</f>
        <v/>
      </c>
      <c r="U83" s="20">
        <f>IFERROR(IF(COUNTA(B83:H83,J83:N83)=0,"",TEXTJOIN(" | ",TRUE,IF(AND('Painel'!$B$12="Sim",B83=""),"Data do movimento",""),IF(AND('Painel'!$B$13="Sim",D83=""),"Referência do lançamento",""),IF(AND('Painel'!$B$14="Sim",E83=""),"N.º de linha",""),IF(AND('Painel'!$B$15="Sim",F83=""),"Conta de origem",""),IF(AND('Painel'!$B$16="Sim",G83=0,H83=0),"Sem débito/crédito",""),IF(AND('Painel'!$B$16="Sim",G83&gt;0,H83&gt;0),"Débito e crédito simultâneos",""),IF(AND('Painel'!$B$17="Sim",OR(AND(L83&lt;&gt;"",M83=""),AND(L83="",M83&lt;&gt;""))),"Documento incompleto",""))),"")</f>
        <v/>
      </c>
      <c r="V83" s="20">
        <f>IFERROR(IF(COUNTA(B83:H83,J83:N83)=0,"",TEXTJOIN(" | ",TRUE,IF(AND('Painel'!$B$18="Sim",F83&lt;&gt;"",OR(O83="",IFERROR(INDEX('Mapeamento'!$G$7:$G$106,MATCH("Conta|"&amp;F83,'Mapeamento'!$F$7:$F$106,0)),"")&lt;&gt;"Pronto")),"Conta",""),IF(AND('Painel'!$B$18="Sim",J83&lt;&gt;"",OR(P83="",IFERROR(INDEX('Mapeamento'!$G$7:$G$106,MATCH("Cliente|"&amp;J83,'Mapeamento'!$F$7:$F$106,0)),"")&lt;&gt;"Pronto")),"Cliente",""),IF(AND('Painel'!$B$18="Sim",K83&lt;&gt;"",OR(Q83="",IFERROR(INDEX('Mapeamento'!$G$7:$G$106,MATCH("Fornecedor|"&amp;K83,'Mapeamento'!$F$7:$F$106,0)),"")&lt;&gt;"Pronto")),"Fornecedor",""),IF(AND('Painel'!$B$18="Sim",L83&lt;&gt;"",M83&lt;&gt;"",OR(R83="",IFERROR(INDEX('Mapeamento'!$G$7:$G$106,MATCH("Documento|"&amp;L83&amp;"|"&amp;M83,'Mapeamento'!$F$7:$F$106,0)),"")&lt;&gt;"Pronto")),"Documento",""))),"")</f>
        <v/>
      </c>
      <c r="W83" s="20">
        <f>IF(T83="","",IF(COUNTIF($T$7:$T$106,T83)&gt;1,"Chave de linha repetida",""))</f>
        <v/>
      </c>
      <c r="X83" s="20">
        <f>IF(OR(L83="",M83=""),"",IF(COUNTIFS($L$7:$L$106,L83,$M$7:$M$106,M83)&gt;1,"Referência repetida — confirmar",""))</f>
        <v/>
      </c>
      <c r="Y83" s="13">
        <f>IF(S83="","",IF(AND(IFERROR(SUMIFS($G$7:$G$106,$S$7:$S$106,S83)-SUMIFS($H$7:$H$106,$S$7:$S$106,S83),0)&lt;='Painel'!$B$8,IFERROR(SUMIFS($G$7:$G$106,$S$7:$S$106,S83)-SUMIFS($H$7:$H$106,$S$7:$S$106,S83),0)&gt;=-'Painel'!$B$8),"Equilibrado","Desequilibrado"))</f>
        <v/>
      </c>
      <c r="Z83" s="5" t="n"/>
      <c r="AA83" s="17" t="n"/>
      <c r="AB83" s="13">
        <f>IF(COUNTA(B83:H83,J83:N83)=0,"",IF(OR(U83&lt;&gt;"",V83&lt;&gt;"",W83&lt;&gt;"",Y83="Desequilibrado"),"Anomalia","Conforme controlo"))</f>
        <v/>
      </c>
    </row>
    <row r="84">
      <c r="A84" s="18">
        <f>IF(COUNTA(B84:H84,J84:N84)=0,"",ROW()-6)</f>
        <v/>
      </c>
      <c r="B84" s="28" t="n"/>
      <c r="C84" s="5" t="n"/>
      <c r="D84" s="17" t="n"/>
      <c r="E84" s="19" t="n"/>
      <c r="F84" s="5" t="n"/>
      <c r="G84" s="30" t="n"/>
      <c r="H84" s="30" t="n"/>
      <c r="I84" s="31">
        <f>IF(AND(G84="",H84=""),"",IFERROR(G84-H84,""))</f>
        <v/>
      </c>
      <c r="J84" s="5" t="n"/>
      <c r="K84" s="5" t="n"/>
      <c r="L84" s="5" t="n"/>
      <c r="M84" s="17" t="n"/>
      <c r="N84" s="28" t="n"/>
      <c r="O84" s="13">
        <f>IF(F84="","",IFERROR(INDEX('Mapeamento'!$C$7:$C$106,MATCH("Conta|"&amp;F84,'Mapeamento'!$F$7:$F$106,0)),""))</f>
        <v/>
      </c>
      <c r="P84" s="13">
        <f>IF(J84="","",IFERROR(INDEX('Mapeamento'!$C$7:$C$106,MATCH("Cliente|"&amp;J84,'Mapeamento'!$F$7:$F$106,0)),""))</f>
        <v/>
      </c>
      <c r="Q84" s="13">
        <f>IF(K84="","",IFERROR(INDEX('Mapeamento'!$C$7:$C$106,MATCH("Fornecedor|"&amp;K84,'Mapeamento'!$F$7:$F$106,0)),""))</f>
        <v/>
      </c>
      <c r="R84" s="13">
        <f>IF(OR(L84="",M84=""),"",IFERROR(INDEX('Mapeamento'!$C$7:$C$106,MATCH("Documento|"&amp;L84&amp;"|"&amp;M84,'Mapeamento'!$F$7:$F$106,0)),""))</f>
        <v/>
      </c>
      <c r="S84" s="13">
        <f>IF(OR(C84="",D84=""),"",C84&amp;"|"&amp;D84)</f>
        <v/>
      </c>
      <c r="T84" s="13">
        <f>IF(OR(S84="",E84=""),"",S84&amp;"|"&amp;TEXT(E84,"0"))</f>
        <v/>
      </c>
      <c r="U84" s="20">
        <f>IFERROR(IF(COUNTA(B84:H84,J84:N84)=0,"",TEXTJOIN(" | ",TRUE,IF(AND('Painel'!$B$12="Sim",B84=""),"Data do movimento",""),IF(AND('Painel'!$B$13="Sim",D84=""),"Referência do lançamento",""),IF(AND('Painel'!$B$14="Sim",E84=""),"N.º de linha",""),IF(AND('Painel'!$B$15="Sim",F84=""),"Conta de origem",""),IF(AND('Painel'!$B$16="Sim",G84=0,H84=0),"Sem débito/crédito",""),IF(AND('Painel'!$B$16="Sim",G84&gt;0,H84&gt;0),"Débito e crédito simultâneos",""),IF(AND('Painel'!$B$17="Sim",OR(AND(L84&lt;&gt;"",M84=""),AND(L84="",M84&lt;&gt;""))),"Documento incompleto",""))),"")</f>
        <v/>
      </c>
      <c r="V84" s="20">
        <f>IFERROR(IF(COUNTA(B84:H84,J84:N84)=0,"",TEXTJOIN(" | ",TRUE,IF(AND('Painel'!$B$18="Sim",F84&lt;&gt;"",OR(O84="",IFERROR(INDEX('Mapeamento'!$G$7:$G$106,MATCH("Conta|"&amp;F84,'Mapeamento'!$F$7:$F$106,0)),"")&lt;&gt;"Pronto")),"Conta",""),IF(AND('Painel'!$B$18="Sim",J84&lt;&gt;"",OR(P84="",IFERROR(INDEX('Mapeamento'!$G$7:$G$106,MATCH("Cliente|"&amp;J84,'Mapeamento'!$F$7:$F$106,0)),"")&lt;&gt;"Pronto")),"Cliente",""),IF(AND('Painel'!$B$18="Sim",K84&lt;&gt;"",OR(Q84="",IFERROR(INDEX('Mapeamento'!$G$7:$G$106,MATCH("Fornecedor|"&amp;K84,'Mapeamento'!$F$7:$F$106,0)),"")&lt;&gt;"Pronto")),"Fornecedor",""),IF(AND('Painel'!$B$18="Sim",L84&lt;&gt;"",M84&lt;&gt;"",OR(R84="",IFERROR(INDEX('Mapeamento'!$G$7:$G$106,MATCH("Documento|"&amp;L84&amp;"|"&amp;M84,'Mapeamento'!$F$7:$F$106,0)),"")&lt;&gt;"Pronto")),"Documento",""))),"")</f>
        <v/>
      </c>
      <c r="W84" s="20">
        <f>IF(T84="","",IF(COUNTIF($T$7:$T$106,T84)&gt;1,"Chave de linha repetida",""))</f>
        <v/>
      </c>
      <c r="X84" s="20">
        <f>IF(OR(L84="",M84=""),"",IF(COUNTIFS($L$7:$L$106,L84,$M$7:$M$106,M84)&gt;1,"Referência repetida — confirmar",""))</f>
        <v/>
      </c>
      <c r="Y84" s="13">
        <f>IF(S84="","",IF(AND(IFERROR(SUMIFS($G$7:$G$106,$S$7:$S$106,S84)-SUMIFS($H$7:$H$106,$S$7:$S$106,S84),0)&lt;='Painel'!$B$8,IFERROR(SUMIFS($G$7:$G$106,$S$7:$S$106,S84)-SUMIFS($H$7:$H$106,$S$7:$S$106,S84),0)&gt;=-'Painel'!$B$8),"Equilibrado","Desequilibrado"))</f>
        <v/>
      </c>
      <c r="Z84" s="5" t="n"/>
      <c r="AA84" s="17" t="n"/>
      <c r="AB84" s="13">
        <f>IF(COUNTA(B84:H84,J84:N84)=0,"",IF(OR(U84&lt;&gt;"",V84&lt;&gt;"",W84&lt;&gt;"",Y84="Desequilibrado"),"Anomalia","Conforme controlo"))</f>
        <v/>
      </c>
    </row>
    <row r="85">
      <c r="A85" s="18">
        <f>IF(COUNTA(B85:H85,J85:N85)=0,"",ROW()-6)</f>
        <v/>
      </c>
      <c r="B85" s="28" t="n"/>
      <c r="C85" s="5" t="n"/>
      <c r="D85" s="17" t="n"/>
      <c r="E85" s="19" t="n"/>
      <c r="F85" s="5" t="n"/>
      <c r="G85" s="30" t="n"/>
      <c r="H85" s="30" t="n"/>
      <c r="I85" s="31">
        <f>IF(AND(G85="",H85=""),"",IFERROR(G85-H85,""))</f>
        <v/>
      </c>
      <c r="J85" s="5" t="n"/>
      <c r="K85" s="5" t="n"/>
      <c r="L85" s="5" t="n"/>
      <c r="M85" s="17" t="n"/>
      <c r="N85" s="28" t="n"/>
      <c r="O85" s="13">
        <f>IF(F85="","",IFERROR(INDEX('Mapeamento'!$C$7:$C$106,MATCH("Conta|"&amp;F85,'Mapeamento'!$F$7:$F$106,0)),""))</f>
        <v/>
      </c>
      <c r="P85" s="13">
        <f>IF(J85="","",IFERROR(INDEX('Mapeamento'!$C$7:$C$106,MATCH("Cliente|"&amp;J85,'Mapeamento'!$F$7:$F$106,0)),""))</f>
        <v/>
      </c>
      <c r="Q85" s="13">
        <f>IF(K85="","",IFERROR(INDEX('Mapeamento'!$C$7:$C$106,MATCH("Fornecedor|"&amp;K85,'Mapeamento'!$F$7:$F$106,0)),""))</f>
        <v/>
      </c>
      <c r="R85" s="13">
        <f>IF(OR(L85="",M85=""),"",IFERROR(INDEX('Mapeamento'!$C$7:$C$106,MATCH("Documento|"&amp;L85&amp;"|"&amp;M85,'Mapeamento'!$F$7:$F$106,0)),""))</f>
        <v/>
      </c>
      <c r="S85" s="13">
        <f>IF(OR(C85="",D85=""),"",C85&amp;"|"&amp;D85)</f>
        <v/>
      </c>
      <c r="T85" s="13">
        <f>IF(OR(S85="",E85=""),"",S85&amp;"|"&amp;TEXT(E85,"0"))</f>
        <v/>
      </c>
      <c r="U85" s="20">
        <f>IFERROR(IF(COUNTA(B85:H85,J85:N85)=0,"",TEXTJOIN(" | ",TRUE,IF(AND('Painel'!$B$12="Sim",B85=""),"Data do movimento",""),IF(AND('Painel'!$B$13="Sim",D85=""),"Referência do lançamento",""),IF(AND('Painel'!$B$14="Sim",E85=""),"N.º de linha",""),IF(AND('Painel'!$B$15="Sim",F85=""),"Conta de origem",""),IF(AND('Painel'!$B$16="Sim",G85=0,H85=0),"Sem débito/crédito",""),IF(AND('Painel'!$B$16="Sim",G85&gt;0,H85&gt;0),"Débito e crédito simultâneos",""),IF(AND('Painel'!$B$17="Sim",OR(AND(L85&lt;&gt;"",M85=""),AND(L85="",M85&lt;&gt;""))),"Documento incompleto",""))),"")</f>
        <v/>
      </c>
      <c r="V85" s="20">
        <f>IFERROR(IF(COUNTA(B85:H85,J85:N85)=0,"",TEXTJOIN(" | ",TRUE,IF(AND('Painel'!$B$18="Sim",F85&lt;&gt;"",OR(O85="",IFERROR(INDEX('Mapeamento'!$G$7:$G$106,MATCH("Conta|"&amp;F85,'Mapeamento'!$F$7:$F$106,0)),"")&lt;&gt;"Pronto")),"Conta",""),IF(AND('Painel'!$B$18="Sim",J85&lt;&gt;"",OR(P85="",IFERROR(INDEX('Mapeamento'!$G$7:$G$106,MATCH("Cliente|"&amp;J85,'Mapeamento'!$F$7:$F$106,0)),"")&lt;&gt;"Pronto")),"Cliente",""),IF(AND('Painel'!$B$18="Sim",K85&lt;&gt;"",OR(Q85="",IFERROR(INDEX('Mapeamento'!$G$7:$G$106,MATCH("Fornecedor|"&amp;K85,'Mapeamento'!$F$7:$F$106,0)),"")&lt;&gt;"Pronto")),"Fornecedor",""),IF(AND('Painel'!$B$18="Sim",L85&lt;&gt;"",M85&lt;&gt;"",OR(R85="",IFERROR(INDEX('Mapeamento'!$G$7:$G$106,MATCH("Documento|"&amp;L85&amp;"|"&amp;M85,'Mapeamento'!$F$7:$F$106,0)),"")&lt;&gt;"Pronto")),"Documento",""))),"")</f>
        <v/>
      </c>
      <c r="W85" s="20">
        <f>IF(T85="","",IF(COUNTIF($T$7:$T$106,T85)&gt;1,"Chave de linha repetida",""))</f>
        <v/>
      </c>
      <c r="X85" s="20">
        <f>IF(OR(L85="",M85=""),"",IF(COUNTIFS($L$7:$L$106,L85,$M$7:$M$106,M85)&gt;1,"Referência repetida — confirmar",""))</f>
        <v/>
      </c>
      <c r="Y85" s="13">
        <f>IF(S85="","",IF(AND(IFERROR(SUMIFS($G$7:$G$106,$S$7:$S$106,S85)-SUMIFS($H$7:$H$106,$S$7:$S$106,S85),0)&lt;='Painel'!$B$8,IFERROR(SUMIFS($G$7:$G$106,$S$7:$S$106,S85)-SUMIFS($H$7:$H$106,$S$7:$S$106,S85),0)&gt;=-'Painel'!$B$8),"Equilibrado","Desequilibrado"))</f>
        <v/>
      </c>
      <c r="Z85" s="5" t="n"/>
      <c r="AA85" s="17" t="n"/>
      <c r="AB85" s="13">
        <f>IF(COUNTA(B85:H85,J85:N85)=0,"",IF(OR(U85&lt;&gt;"",V85&lt;&gt;"",W85&lt;&gt;"",Y85="Desequilibrado"),"Anomalia","Conforme controlo"))</f>
        <v/>
      </c>
    </row>
    <row r="86">
      <c r="A86" s="18">
        <f>IF(COUNTA(B86:H86,J86:N86)=0,"",ROW()-6)</f>
        <v/>
      </c>
      <c r="B86" s="28" t="n"/>
      <c r="C86" s="5" t="n"/>
      <c r="D86" s="17" t="n"/>
      <c r="E86" s="19" t="n"/>
      <c r="F86" s="5" t="n"/>
      <c r="G86" s="30" t="n"/>
      <c r="H86" s="30" t="n"/>
      <c r="I86" s="31">
        <f>IF(AND(G86="",H86=""),"",IFERROR(G86-H86,""))</f>
        <v/>
      </c>
      <c r="J86" s="5" t="n"/>
      <c r="K86" s="5" t="n"/>
      <c r="L86" s="5" t="n"/>
      <c r="M86" s="17" t="n"/>
      <c r="N86" s="28" t="n"/>
      <c r="O86" s="13">
        <f>IF(F86="","",IFERROR(INDEX('Mapeamento'!$C$7:$C$106,MATCH("Conta|"&amp;F86,'Mapeamento'!$F$7:$F$106,0)),""))</f>
        <v/>
      </c>
      <c r="P86" s="13">
        <f>IF(J86="","",IFERROR(INDEX('Mapeamento'!$C$7:$C$106,MATCH("Cliente|"&amp;J86,'Mapeamento'!$F$7:$F$106,0)),""))</f>
        <v/>
      </c>
      <c r="Q86" s="13">
        <f>IF(K86="","",IFERROR(INDEX('Mapeamento'!$C$7:$C$106,MATCH("Fornecedor|"&amp;K86,'Mapeamento'!$F$7:$F$106,0)),""))</f>
        <v/>
      </c>
      <c r="R86" s="13">
        <f>IF(OR(L86="",M86=""),"",IFERROR(INDEX('Mapeamento'!$C$7:$C$106,MATCH("Documento|"&amp;L86&amp;"|"&amp;M86,'Mapeamento'!$F$7:$F$106,0)),""))</f>
        <v/>
      </c>
      <c r="S86" s="13">
        <f>IF(OR(C86="",D86=""),"",C86&amp;"|"&amp;D86)</f>
        <v/>
      </c>
      <c r="T86" s="13">
        <f>IF(OR(S86="",E86=""),"",S86&amp;"|"&amp;TEXT(E86,"0"))</f>
        <v/>
      </c>
      <c r="U86" s="20">
        <f>IFERROR(IF(COUNTA(B86:H86,J86:N86)=0,"",TEXTJOIN(" | ",TRUE,IF(AND('Painel'!$B$12="Sim",B86=""),"Data do movimento",""),IF(AND('Painel'!$B$13="Sim",D86=""),"Referência do lançamento",""),IF(AND('Painel'!$B$14="Sim",E86=""),"N.º de linha",""),IF(AND('Painel'!$B$15="Sim",F86=""),"Conta de origem",""),IF(AND('Painel'!$B$16="Sim",G86=0,H86=0),"Sem débito/crédito",""),IF(AND('Painel'!$B$16="Sim",G86&gt;0,H86&gt;0),"Débito e crédito simultâneos",""),IF(AND('Painel'!$B$17="Sim",OR(AND(L86&lt;&gt;"",M86=""),AND(L86="",M86&lt;&gt;""))),"Documento incompleto",""))),"")</f>
        <v/>
      </c>
      <c r="V86" s="20">
        <f>IFERROR(IF(COUNTA(B86:H86,J86:N86)=0,"",TEXTJOIN(" | ",TRUE,IF(AND('Painel'!$B$18="Sim",F86&lt;&gt;"",OR(O86="",IFERROR(INDEX('Mapeamento'!$G$7:$G$106,MATCH("Conta|"&amp;F86,'Mapeamento'!$F$7:$F$106,0)),"")&lt;&gt;"Pronto")),"Conta",""),IF(AND('Painel'!$B$18="Sim",J86&lt;&gt;"",OR(P86="",IFERROR(INDEX('Mapeamento'!$G$7:$G$106,MATCH("Cliente|"&amp;J86,'Mapeamento'!$F$7:$F$106,0)),"")&lt;&gt;"Pronto")),"Cliente",""),IF(AND('Painel'!$B$18="Sim",K86&lt;&gt;"",OR(Q86="",IFERROR(INDEX('Mapeamento'!$G$7:$G$106,MATCH("Fornecedor|"&amp;K86,'Mapeamento'!$F$7:$F$106,0)),"")&lt;&gt;"Pronto")),"Fornecedor",""),IF(AND('Painel'!$B$18="Sim",L86&lt;&gt;"",M86&lt;&gt;"",OR(R86="",IFERROR(INDEX('Mapeamento'!$G$7:$G$106,MATCH("Documento|"&amp;L86&amp;"|"&amp;M86,'Mapeamento'!$F$7:$F$106,0)),"")&lt;&gt;"Pronto")),"Documento",""))),"")</f>
        <v/>
      </c>
      <c r="W86" s="20">
        <f>IF(T86="","",IF(COUNTIF($T$7:$T$106,T86)&gt;1,"Chave de linha repetida",""))</f>
        <v/>
      </c>
      <c r="X86" s="20">
        <f>IF(OR(L86="",M86=""),"",IF(COUNTIFS($L$7:$L$106,L86,$M$7:$M$106,M86)&gt;1,"Referência repetida — confirmar",""))</f>
        <v/>
      </c>
      <c r="Y86" s="13">
        <f>IF(S86="","",IF(AND(IFERROR(SUMIFS($G$7:$G$106,$S$7:$S$106,S86)-SUMIFS($H$7:$H$106,$S$7:$S$106,S86),0)&lt;='Painel'!$B$8,IFERROR(SUMIFS($G$7:$G$106,$S$7:$S$106,S86)-SUMIFS($H$7:$H$106,$S$7:$S$106,S86),0)&gt;=-'Painel'!$B$8),"Equilibrado","Desequilibrado"))</f>
        <v/>
      </c>
      <c r="Z86" s="5" t="n"/>
      <c r="AA86" s="17" t="n"/>
      <c r="AB86" s="13">
        <f>IF(COUNTA(B86:H86,J86:N86)=0,"",IF(OR(U86&lt;&gt;"",V86&lt;&gt;"",W86&lt;&gt;"",Y86="Desequilibrado"),"Anomalia","Conforme controlo"))</f>
        <v/>
      </c>
    </row>
    <row r="87">
      <c r="A87" s="18">
        <f>IF(COUNTA(B87:H87,J87:N87)=0,"",ROW()-6)</f>
        <v/>
      </c>
      <c r="B87" s="28" t="n"/>
      <c r="C87" s="5" t="n"/>
      <c r="D87" s="17" t="n"/>
      <c r="E87" s="19" t="n"/>
      <c r="F87" s="5" t="n"/>
      <c r="G87" s="30" t="n"/>
      <c r="H87" s="30" t="n"/>
      <c r="I87" s="31">
        <f>IF(AND(G87="",H87=""),"",IFERROR(G87-H87,""))</f>
        <v/>
      </c>
      <c r="J87" s="5" t="n"/>
      <c r="K87" s="5" t="n"/>
      <c r="L87" s="5" t="n"/>
      <c r="M87" s="17" t="n"/>
      <c r="N87" s="28" t="n"/>
      <c r="O87" s="13">
        <f>IF(F87="","",IFERROR(INDEX('Mapeamento'!$C$7:$C$106,MATCH("Conta|"&amp;F87,'Mapeamento'!$F$7:$F$106,0)),""))</f>
        <v/>
      </c>
      <c r="P87" s="13">
        <f>IF(J87="","",IFERROR(INDEX('Mapeamento'!$C$7:$C$106,MATCH("Cliente|"&amp;J87,'Mapeamento'!$F$7:$F$106,0)),""))</f>
        <v/>
      </c>
      <c r="Q87" s="13">
        <f>IF(K87="","",IFERROR(INDEX('Mapeamento'!$C$7:$C$106,MATCH("Fornecedor|"&amp;K87,'Mapeamento'!$F$7:$F$106,0)),""))</f>
        <v/>
      </c>
      <c r="R87" s="13">
        <f>IF(OR(L87="",M87=""),"",IFERROR(INDEX('Mapeamento'!$C$7:$C$106,MATCH("Documento|"&amp;L87&amp;"|"&amp;M87,'Mapeamento'!$F$7:$F$106,0)),""))</f>
        <v/>
      </c>
      <c r="S87" s="13">
        <f>IF(OR(C87="",D87=""),"",C87&amp;"|"&amp;D87)</f>
        <v/>
      </c>
      <c r="T87" s="13">
        <f>IF(OR(S87="",E87=""),"",S87&amp;"|"&amp;TEXT(E87,"0"))</f>
        <v/>
      </c>
      <c r="U87" s="20">
        <f>IFERROR(IF(COUNTA(B87:H87,J87:N87)=0,"",TEXTJOIN(" | ",TRUE,IF(AND('Painel'!$B$12="Sim",B87=""),"Data do movimento",""),IF(AND('Painel'!$B$13="Sim",D87=""),"Referência do lançamento",""),IF(AND('Painel'!$B$14="Sim",E87=""),"N.º de linha",""),IF(AND('Painel'!$B$15="Sim",F87=""),"Conta de origem",""),IF(AND('Painel'!$B$16="Sim",G87=0,H87=0),"Sem débito/crédito",""),IF(AND('Painel'!$B$16="Sim",G87&gt;0,H87&gt;0),"Débito e crédito simultâneos",""),IF(AND('Painel'!$B$17="Sim",OR(AND(L87&lt;&gt;"",M87=""),AND(L87="",M87&lt;&gt;""))),"Documento incompleto",""))),"")</f>
        <v/>
      </c>
      <c r="V87" s="20">
        <f>IFERROR(IF(COUNTA(B87:H87,J87:N87)=0,"",TEXTJOIN(" | ",TRUE,IF(AND('Painel'!$B$18="Sim",F87&lt;&gt;"",OR(O87="",IFERROR(INDEX('Mapeamento'!$G$7:$G$106,MATCH("Conta|"&amp;F87,'Mapeamento'!$F$7:$F$106,0)),"")&lt;&gt;"Pronto")),"Conta",""),IF(AND('Painel'!$B$18="Sim",J87&lt;&gt;"",OR(P87="",IFERROR(INDEX('Mapeamento'!$G$7:$G$106,MATCH("Cliente|"&amp;J87,'Mapeamento'!$F$7:$F$106,0)),"")&lt;&gt;"Pronto")),"Cliente",""),IF(AND('Painel'!$B$18="Sim",K87&lt;&gt;"",OR(Q87="",IFERROR(INDEX('Mapeamento'!$G$7:$G$106,MATCH("Fornecedor|"&amp;K87,'Mapeamento'!$F$7:$F$106,0)),"")&lt;&gt;"Pronto")),"Fornecedor",""),IF(AND('Painel'!$B$18="Sim",L87&lt;&gt;"",M87&lt;&gt;"",OR(R87="",IFERROR(INDEX('Mapeamento'!$G$7:$G$106,MATCH("Documento|"&amp;L87&amp;"|"&amp;M87,'Mapeamento'!$F$7:$F$106,0)),"")&lt;&gt;"Pronto")),"Documento",""))),"")</f>
        <v/>
      </c>
      <c r="W87" s="20">
        <f>IF(T87="","",IF(COUNTIF($T$7:$T$106,T87)&gt;1,"Chave de linha repetida",""))</f>
        <v/>
      </c>
      <c r="X87" s="20">
        <f>IF(OR(L87="",M87=""),"",IF(COUNTIFS($L$7:$L$106,L87,$M$7:$M$106,M87)&gt;1,"Referência repetida — confirmar",""))</f>
        <v/>
      </c>
      <c r="Y87" s="13">
        <f>IF(S87="","",IF(AND(IFERROR(SUMIFS($G$7:$G$106,$S$7:$S$106,S87)-SUMIFS($H$7:$H$106,$S$7:$S$106,S87),0)&lt;='Painel'!$B$8,IFERROR(SUMIFS($G$7:$G$106,$S$7:$S$106,S87)-SUMIFS($H$7:$H$106,$S$7:$S$106,S87),0)&gt;=-'Painel'!$B$8),"Equilibrado","Desequilibrado"))</f>
        <v/>
      </c>
      <c r="Z87" s="5" t="n"/>
      <c r="AA87" s="17" t="n"/>
      <c r="AB87" s="13">
        <f>IF(COUNTA(B87:H87,J87:N87)=0,"",IF(OR(U87&lt;&gt;"",V87&lt;&gt;"",W87&lt;&gt;"",Y87="Desequilibrado"),"Anomalia","Conforme controlo"))</f>
        <v/>
      </c>
    </row>
    <row r="88">
      <c r="A88" s="18">
        <f>IF(COUNTA(B88:H88,J88:N88)=0,"",ROW()-6)</f>
        <v/>
      </c>
      <c r="B88" s="28" t="n"/>
      <c r="C88" s="5" t="n"/>
      <c r="D88" s="17" t="n"/>
      <c r="E88" s="19" t="n"/>
      <c r="F88" s="5" t="n"/>
      <c r="G88" s="30" t="n"/>
      <c r="H88" s="30" t="n"/>
      <c r="I88" s="31">
        <f>IF(AND(G88="",H88=""),"",IFERROR(G88-H88,""))</f>
        <v/>
      </c>
      <c r="J88" s="5" t="n"/>
      <c r="K88" s="5" t="n"/>
      <c r="L88" s="5" t="n"/>
      <c r="M88" s="17" t="n"/>
      <c r="N88" s="28" t="n"/>
      <c r="O88" s="13">
        <f>IF(F88="","",IFERROR(INDEX('Mapeamento'!$C$7:$C$106,MATCH("Conta|"&amp;F88,'Mapeamento'!$F$7:$F$106,0)),""))</f>
        <v/>
      </c>
      <c r="P88" s="13">
        <f>IF(J88="","",IFERROR(INDEX('Mapeamento'!$C$7:$C$106,MATCH("Cliente|"&amp;J88,'Mapeamento'!$F$7:$F$106,0)),""))</f>
        <v/>
      </c>
      <c r="Q88" s="13">
        <f>IF(K88="","",IFERROR(INDEX('Mapeamento'!$C$7:$C$106,MATCH("Fornecedor|"&amp;K88,'Mapeamento'!$F$7:$F$106,0)),""))</f>
        <v/>
      </c>
      <c r="R88" s="13">
        <f>IF(OR(L88="",M88=""),"",IFERROR(INDEX('Mapeamento'!$C$7:$C$106,MATCH("Documento|"&amp;L88&amp;"|"&amp;M88,'Mapeamento'!$F$7:$F$106,0)),""))</f>
        <v/>
      </c>
      <c r="S88" s="13">
        <f>IF(OR(C88="",D88=""),"",C88&amp;"|"&amp;D88)</f>
        <v/>
      </c>
      <c r="T88" s="13">
        <f>IF(OR(S88="",E88=""),"",S88&amp;"|"&amp;TEXT(E88,"0"))</f>
        <v/>
      </c>
      <c r="U88" s="20">
        <f>IFERROR(IF(COUNTA(B88:H88,J88:N88)=0,"",TEXTJOIN(" | ",TRUE,IF(AND('Painel'!$B$12="Sim",B88=""),"Data do movimento",""),IF(AND('Painel'!$B$13="Sim",D88=""),"Referência do lançamento",""),IF(AND('Painel'!$B$14="Sim",E88=""),"N.º de linha",""),IF(AND('Painel'!$B$15="Sim",F88=""),"Conta de origem",""),IF(AND('Painel'!$B$16="Sim",G88=0,H88=0),"Sem débito/crédito",""),IF(AND('Painel'!$B$16="Sim",G88&gt;0,H88&gt;0),"Débito e crédito simultâneos",""),IF(AND('Painel'!$B$17="Sim",OR(AND(L88&lt;&gt;"",M88=""),AND(L88="",M88&lt;&gt;""))),"Documento incompleto",""))),"")</f>
        <v/>
      </c>
      <c r="V88" s="20">
        <f>IFERROR(IF(COUNTA(B88:H88,J88:N88)=0,"",TEXTJOIN(" | ",TRUE,IF(AND('Painel'!$B$18="Sim",F88&lt;&gt;"",OR(O88="",IFERROR(INDEX('Mapeamento'!$G$7:$G$106,MATCH("Conta|"&amp;F88,'Mapeamento'!$F$7:$F$106,0)),"")&lt;&gt;"Pronto")),"Conta",""),IF(AND('Painel'!$B$18="Sim",J88&lt;&gt;"",OR(P88="",IFERROR(INDEX('Mapeamento'!$G$7:$G$106,MATCH("Cliente|"&amp;J88,'Mapeamento'!$F$7:$F$106,0)),"")&lt;&gt;"Pronto")),"Cliente",""),IF(AND('Painel'!$B$18="Sim",K88&lt;&gt;"",OR(Q88="",IFERROR(INDEX('Mapeamento'!$G$7:$G$106,MATCH("Fornecedor|"&amp;K88,'Mapeamento'!$F$7:$F$106,0)),"")&lt;&gt;"Pronto")),"Fornecedor",""),IF(AND('Painel'!$B$18="Sim",L88&lt;&gt;"",M88&lt;&gt;"",OR(R88="",IFERROR(INDEX('Mapeamento'!$G$7:$G$106,MATCH("Documento|"&amp;L88&amp;"|"&amp;M88,'Mapeamento'!$F$7:$F$106,0)),"")&lt;&gt;"Pronto")),"Documento",""))),"")</f>
        <v/>
      </c>
      <c r="W88" s="20">
        <f>IF(T88="","",IF(COUNTIF($T$7:$T$106,T88)&gt;1,"Chave de linha repetida",""))</f>
        <v/>
      </c>
      <c r="X88" s="20">
        <f>IF(OR(L88="",M88=""),"",IF(COUNTIFS($L$7:$L$106,L88,$M$7:$M$106,M88)&gt;1,"Referência repetida — confirmar",""))</f>
        <v/>
      </c>
      <c r="Y88" s="13">
        <f>IF(S88="","",IF(AND(IFERROR(SUMIFS($G$7:$G$106,$S$7:$S$106,S88)-SUMIFS($H$7:$H$106,$S$7:$S$106,S88),0)&lt;='Painel'!$B$8,IFERROR(SUMIFS($G$7:$G$106,$S$7:$S$106,S88)-SUMIFS($H$7:$H$106,$S$7:$S$106,S88),0)&gt;=-'Painel'!$B$8),"Equilibrado","Desequilibrado"))</f>
        <v/>
      </c>
      <c r="Z88" s="5" t="n"/>
      <c r="AA88" s="17" t="n"/>
      <c r="AB88" s="13">
        <f>IF(COUNTA(B88:H88,J88:N88)=0,"",IF(OR(U88&lt;&gt;"",V88&lt;&gt;"",W88&lt;&gt;"",Y88="Desequilibrado"),"Anomalia","Conforme controlo"))</f>
        <v/>
      </c>
    </row>
    <row r="89">
      <c r="A89" s="18">
        <f>IF(COUNTA(B89:H89,J89:N89)=0,"",ROW()-6)</f>
        <v/>
      </c>
      <c r="B89" s="28" t="n"/>
      <c r="C89" s="5" t="n"/>
      <c r="D89" s="17" t="n"/>
      <c r="E89" s="19" t="n"/>
      <c r="F89" s="5" t="n"/>
      <c r="G89" s="30" t="n"/>
      <c r="H89" s="30" t="n"/>
      <c r="I89" s="31">
        <f>IF(AND(G89="",H89=""),"",IFERROR(G89-H89,""))</f>
        <v/>
      </c>
      <c r="J89" s="5" t="n"/>
      <c r="K89" s="5" t="n"/>
      <c r="L89" s="5" t="n"/>
      <c r="M89" s="17" t="n"/>
      <c r="N89" s="28" t="n"/>
      <c r="O89" s="13">
        <f>IF(F89="","",IFERROR(INDEX('Mapeamento'!$C$7:$C$106,MATCH("Conta|"&amp;F89,'Mapeamento'!$F$7:$F$106,0)),""))</f>
        <v/>
      </c>
      <c r="P89" s="13">
        <f>IF(J89="","",IFERROR(INDEX('Mapeamento'!$C$7:$C$106,MATCH("Cliente|"&amp;J89,'Mapeamento'!$F$7:$F$106,0)),""))</f>
        <v/>
      </c>
      <c r="Q89" s="13">
        <f>IF(K89="","",IFERROR(INDEX('Mapeamento'!$C$7:$C$106,MATCH("Fornecedor|"&amp;K89,'Mapeamento'!$F$7:$F$106,0)),""))</f>
        <v/>
      </c>
      <c r="R89" s="13">
        <f>IF(OR(L89="",M89=""),"",IFERROR(INDEX('Mapeamento'!$C$7:$C$106,MATCH("Documento|"&amp;L89&amp;"|"&amp;M89,'Mapeamento'!$F$7:$F$106,0)),""))</f>
        <v/>
      </c>
      <c r="S89" s="13">
        <f>IF(OR(C89="",D89=""),"",C89&amp;"|"&amp;D89)</f>
        <v/>
      </c>
      <c r="T89" s="13">
        <f>IF(OR(S89="",E89=""),"",S89&amp;"|"&amp;TEXT(E89,"0"))</f>
        <v/>
      </c>
      <c r="U89" s="20">
        <f>IFERROR(IF(COUNTA(B89:H89,J89:N89)=0,"",TEXTJOIN(" | ",TRUE,IF(AND('Painel'!$B$12="Sim",B89=""),"Data do movimento",""),IF(AND('Painel'!$B$13="Sim",D89=""),"Referência do lançamento",""),IF(AND('Painel'!$B$14="Sim",E89=""),"N.º de linha",""),IF(AND('Painel'!$B$15="Sim",F89=""),"Conta de origem",""),IF(AND('Painel'!$B$16="Sim",G89=0,H89=0),"Sem débito/crédito",""),IF(AND('Painel'!$B$16="Sim",G89&gt;0,H89&gt;0),"Débito e crédito simultâneos",""),IF(AND('Painel'!$B$17="Sim",OR(AND(L89&lt;&gt;"",M89=""),AND(L89="",M89&lt;&gt;""))),"Documento incompleto",""))),"")</f>
        <v/>
      </c>
      <c r="V89" s="20">
        <f>IFERROR(IF(COUNTA(B89:H89,J89:N89)=0,"",TEXTJOIN(" | ",TRUE,IF(AND('Painel'!$B$18="Sim",F89&lt;&gt;"",OR(O89="",IFERROR(INDEX('Mapeamento'!$G$7:$G$106,MATCH("Conta|"&amp;F89,'Mapeamento'!$F$7:$F$106,0)),"")&lt;&gt;"Pronto")),"Conta",""),IF(AND('Painel'!$B$18="Sim",J89&lt;&gt;"",OR(P89="",IFERROR(INDEX('Mapeamento'!$G$7:$G$106,MATCH("Cliente|"&amp;J89,'Mapeamento'!$F$7:$F$106,0)),"")&lt;&gt;"Pronto")),"Cliente",""),IF(AND('Painel'!$B$18="Sim",K89&lt;&gt;"",OR(Q89="",IFERROR(INDEX('Mapeamento'!$G$7:$G$106,MATCH("Fornecedor|"&amp;K89,'Mapeamento'!$F$7:$F$106,0)),"")&lt;&gt;"Pronto")),"Fornecedor",""),IF(AND('Painel'!$B$18="Sim",L89&lt;&gt;"",M89&lt;&gt;"",OR(R89="",IFERROR(INDEX('Mapeamento'!$G$7:$G$106,MATCH("Documento|"&amp;L89&amp;"|"&amp;M89,'Mapeamento'!$F$7:$F$106,0)),"")&lt;&gt;"Pronto")),"Documento",""))),"")</f>
        <v/>
      </c>
      <c r="W89" s="20">
        <f>IF(T89="","",IF(COUNTIF($T$7:$T$106,T89)&gt;1,"Chave de linha repetida",""))</f>
        <v/>
      </c>
      <c r="X89" s="20">
        <f>IF(OR(L89="",M89=""),"",IF(COUNTIFS($L$7:$L$106,L89,$M$7:$M$106,M89)&gt;1,"Referência repetida — confirmar",""))</f>
        <v/>
      </c>
      <c r="Y89" s="13">
        <f>IF(S89="","",IF(AND(IFERROR(SUMIFS($G$7:$G$106,$S$7:$S$106,S89)-SUMIFS($H$7:$H$106,$S$7:$S$106,S89),0)&lt;='Painel'!$B$8,IFERROR(SUMIFS($G$7:$G$106,$S$7:$S$106,S89)-SUMIFS($H$7:$H$106,$S$7:$S$106,S89),0)&gt;=-'Painel'!$B$8),"Equilibrado","Desequilibrado"))</f>
        <v/>
      </c>
      <c r="Z89" s="5" t="n"/>
      <c r="AA89" s="17" t="n"/>
      <c r="AB89" s="13">
        <f>IF(COUNTA(B89:H89,J89:N89)=0,"",IF(OR(U89&lt;&gt;"",V89&lt;&gt;"",W89&lt;&gt;"",Y89="Desequilibrado"),"Anomalia","Conforme controlo"))</f>
        <v/>
      </c>
    </row>
    <row r="90">
      <c r="A90" s="18">
        <f>IF(COUNTA(B90:H90,J90:N90)=0,"",ROW()-6)</f>
        <v/>
      </c>
      <c r="B90" s="28" t="n"/>
      <c r="C90" s="5" t="n"/>
      <c r="D90" s="17" t="n"/>
      <c r="E90" s="19" t="n"/>
      <c r="F90" s="5" t="n"/>
      <c r="G90" s="30" t="n"/>
      <c r="H90" s="30" t="n"/>
      <c r="I90" s="31">
        <f>IF(AND(G90="",H90=""),"",IFERROR(G90-H90,""))</f>
        <v/>
      </c>
      <c r="J90" s="5" t="n"/>
      <c r="K90" s="5" t="n"/>
      <c r="L90" s="5" t="n"/>
      <c r="M90" s="17" t="n"/>
      <c r="N90" s="28" t="n"/>
      <c r="O90" s="13">
        <f>IF(F90="","",IFERROR(INDEX('Mapeamento'!$C$7:$C$106,MATCH("Conta|"&amp;F90,'Mapeamento'!$F$7:$F$106,0)),""))</f>
        <v/>
      </c>
      <c r="P90" s="13">
        <f>IF(J90="","",IFERROR(INDEX('Mapeamento'!$C$7:$C$106,MATCH("Cliente|"&amp;J90,'Mapeamento'!$F$7:$F$106,0)),""))</f>
        <v/>
      </c>
      <c r="Q90" s="13">
        <f>IF(K90="","",IFERROR(INDEX('Mapeamento'!$C$7:$C$106,MATCH("Fornecedor|"&amp;K90,'Mapeamento'!$F$7:$F$106,0)),""))</f>
        <v/>
      </c>
      <c r="R90" s="13">
        <f>IF(OR(L90="",M90=""),"",IFERROR(INDEX('Mapeamento'!$C$7:$C$106,MATCH("Documento|"&amp;L90&amp;"|"&amp;M90,'Mapeamento'!$F$7:$F$106,0)),""))</f>
        <v/>
      </c>
      <c r="S90" s="13">
        <f>IF(OR(C90="",D90=""),"",C90&amp;"|"&amp;D90)</f>
        <v/>
      </c>
      <c r="T90" s="13">
        <f>IF(OR(S90="",E90=""),"",S90&amp;"|"&amp;TEXT(E90,"0"))</f>
        <v/>
      </c>
      <c r="U90" s="20">
        <f>IFERROR(IF(COUNTA(B90:H90,J90:N90)=0,"",TEXTJOIN(" | ",TRUE,IF(AND('Painel'!$B$12="Sim",B90=""),"Data do movimento",""),IF(AND('Painel'!$B$13="Sim",D90=""),"Referência do lançamento",""),IF(AND('Painel'!$B$14="Sim",E90=""),"N.º de linha",""),IF(AND('Painel'!$B$15="Sim",F90=""),"Conta de origem",""),IF(AND('Painel'!$B$16="Sim",G90=0,H90=0),"Sem débito/crédito",""),IF(AND('Painel'!$B$16="Sim",G90&gt;0,H90&gt;0),"Débito e crédito simultâneos",""),IF(AND('Painel'!$B$17="Sim",OR(AND(L90&lt;&gt;"",M90=""),AND(L90="",M90&lt;&gt;""))),"Documento incompleto",""))),"")</f>
        <v/>
      </c>
      <c r="V90" s="20">
        <f>IFERROR(IF(COUNTA(B90:H90,J90:N90)=0,"",TEXTJOIN(" | ",TRUE,IF(AND('Painel'!$B$18="Sim",F90&lt;&gt;"",OR(O90="",IFERROR(INDEX('Mapeamento'!$G$7:$G$106,MATCH("Conta|"&amp;F90,'Mapeamento'!$F$7:$F$106,0)),"")&lt;&gt;"Pronto")),"Conta",""),IF(AND('Painel'!$B$18="Sim",J90&lt;&gt;"",OR(P90="",IFERROR(INDEX('Mapeamento'!$G$7:$G$106,MATCH("Cliente|"&amp;J90,'Mapeamento'!$F$7:$F$106,0)),"")&lt;&gt;"Pronto")),"Cliente",""),IF(AND('Painel'!$B$18="Sim",K90&lt;&gt;"",OR(Q90="",IFERROR(INDEX('Mapeamento'!$G$7:$G$106,MATCH("Fornecedor|"&amp;K90,'Mapeamento'!$F$7:$F$106,0)),"")&lt;&gt;"Pronto")),"Fornecedor",""),IF(AND('Painel'!$B$18="Sim",L90&lt;&gt;"",M90&lt;&gt;"",OR(R90="",IFERROR(INDEX('Mapeamento'!$G$7:$G$106,MATCH("Documento|"&amp;L90&amp;"|"&amp;M90,'Mapeamento'!$F$7:$F$106,0)),"")&lt;&gt;"Pronto")),"Documento",""))),"")</f>
        <v/>
      </c>
      <c r="W90" s="20">
        <f>IF(T90="","",IF(COUNTIF($T$7:$T$106,T90)&gt;1,"Chave de linha repetida",""))</f>
        <v/>
      </c>
      <c r="X90" s="20">
        <f>IF(OR(L90="",M90=""),"",IF(COUNTIFS($L$7:$L$106,L90,$M$7:$M$106,M90)&gt;1,"Referência repetida — confirmar",""))</f>
        <v/>
      </c>
      <c r="Y90" s="13">
        <f>IF(S90="","",IF(AND(IFERROR(SUMIFS($G$7:$G$106,$S$7:$S$106,S90)-SUMIFS($H$7:$H$106,$S$7:$S$106,S90),0)&lt;='Painel'!$B$8,IFERROR(SUMIFS($G$7:$G$106,$S$7:$S$106,S90)-SUMIFS($H$7:$H$106,$S$7:$S$106,S90),0)&gt;=-'Painel'!$B$8),"Equilibrado","Desequilibrado"))</f>
        <v/>
      </c>
      <c r="Z90" s="5" t="n"/>
      <c r="AA90" s="17" t="n"/>
      <c r="AB90" s="13">
        <f>IF(COUNTA(B90:H90,J90:N90)=0,"",IF(OR(U90&lt;&gt;"",V90&lt;&gt;"",W90&lt;&gt;"",Y90="Desequilibrado"),"Anomalia","Conforme controlo"))</f>
        <v/>
      </c>
    </row>
    <row r="91">
      <c r="A91" s="18">
        <f>IF(COUNTA(B91:H91,J91:N91)=0,"",ROW()-6)</f>
        <v/>
      </c>
      <c r="B91" s="28" t="n"/>
      <c r="C91" s="5" t="n"/>
      <c r="D91" s="17" t="n"/>
      <c r="E91" s="19" t="n"/>
      <c r="F91" s="5" t="n"/>
      <c r="G91" s="30" t="n"/>
      <c r="H91" s="30" t="n"/>
      <c r="I91" s="31">
        <f>IF(AND(G91="",H91=""),"",IFERROR(G91-H91,""))</f>
        <v/>
      </c>
      <c r="J91" s="5" t="n"/>
      <c r="K91" s="5" t="n"/>
      <c r="L91" s="5" t="n"/>
      <c r="M91" s="17" t="n"/>
      <c r="N91" s="28" t="n"/>
      <c r="O91" s="13">
        <f>IF(F91="","",IFERROR(INDEX('Mapeamento'!$C$7:$C$106,MATCH("Conta|"&amp;F91,'Mapeamento'!$F$7:$F$106,0)),""))</f>
        <v/>
      </c>
      <c r="P91" s="13">
        <f>IF(J91="","",IFERROR(INDEX('Mapeamento'!$C$7:$C$106,MATCH("Cliente|"&amp;J91,'Mapeamento'!$F$7:$F$106,0)),""))</f>
        <v/>
      </c>
      <c r="Q91" s="13">
        <f>IF(K91="","",IFERROR(INDEX('Mapeamento'!$C$7:$C$106,MATCH("Fornecedor|"&amp;K91,'Mapeamento'!$F$7:$F$106,0)),""))</f>
        <v/>
      </c>
      <c r="R91" s="13">
        <f>IF(OR(L91="",M91=""),"",IFERROR(INDEX('Mapeamento'!$C$7:$C$106,MATCH("Documento|"&amp;L91&amp;"|"&amp;M91,'Mapeamento'!$F$7:$F$106,0)),""))</f>
        <v/>
      </c>
      <c r="S91" s="13">
        <f>IF(OR(C91="",D91=""),"",C91&amp;"|"&amp;D91)</f>
        <v/>
      </c>
      <c r="T91" s="13">
        <f>IF(OR(S91="",E91=""),"",S91&amp;"|"&amp;TEXT(E91,"0"))</f>
        <v/>
      </c>
      <c r="U91" s="20">
        <f>IFERROR(IF(COUNTA(B91:H91,J91:N91)=0,"",TEXTJOIN(" | ",TRUE,IF(AND('Painel'!$B$12="Sim",B91=""),"Data do movimento",""),IF(AND('Painel'!$B$13="Sim",D91=""),"Referência do lançamento",""),IF(AND('Painel'!$B$14="Sim",E91=""),"N.º de linha",""),IF(AND('Painel'!$B$15="Sim",F91=""),"Conta de origem",""),IF(AND('Painel'!$B$16="Sim",G91=0,H91=0),"Sem débito/crédito",""),IF(AND('Painel'!$B$16="Sim",G91&gt;0,H91&gt;0),"Débito e crédito simultâneos",""),IF(AND('Painel'!$B$17="Sim",OR(AND(L91&lt;&gt;"",M91=""),AND(L91="",M91&lt;&gt;""))),"Documento incompleto",""))),"")</f>
        <v/>
      </c>
      <c r="V91" s="20">
        <f>IFERROR(IF(COUNTA(B91:H91,J91:N91)=0,"",TEXTJOIN(" | ",TRUE,IF(AND('Painel'!$B$18="Sim",F91&lt;&gt;"",OR(O91="",IFERROR(INDEX('Mapeamento'!$G$7:$G$106,MATCH("Conta|"&amp;F91,'Mapeamento'!$F$7:$F$106,0)),"")&lt;&gt;"Pronto")),"Conta",""),IF(AND('Painel'!$B$18="Sim",J91&lt;&gt;"",OR(P91="",IFERROR(INDEX('Mapeamento'!$G$7:$G$106,MATCH("Cliente|"&amp;J91,'Mapeamento'!$F$7:$F$106,0)),"")&lt;&gt;"Pronto")),"Cliente",""),IF(AND('Painel'!$B$18="Sim",K91&lt;&gt;"",OR(Q91="",IFERROR(INDEX('Mapeamento'!$G$7:$G$106,MATCH("Fornecedor|"&amp;K91,'Mapeamento'!$F$7:$F$106,0)),"")&lt;&gt;"Pronto")),"Fornecedor",""),IF(AND('Painel'!$B$18="Sim",L91&lt;&gt;"",M91&lt;&gt;"",OR(R91="",IFERROR(INDEX('Mapeamento'!$G$7:$G$106,MATCH("Documento|"&amp;L91&amp;"|"&amp;M91,'Mapeamento'!$F$7:$F$106,0)),"")&lt;&gt;"Pronto")),"Documento",""))),"")</f>
        <v/>
      </c>
      <c r="W91" s="20">
        <f>IF(T91="","",IF(COUNTIF($T$7:$T$106,T91)&gt;1,"Chave de linha repetida",""))</f>
        <v/>
      </c>
      <c r="X91" s="20">
        <f>IF(OR(L91="",M91=""),"",IF(COUNTIFS($L$7:$L$106,L91,$M$7:$M$106,M91)&gt;1,"Referência repetida — confirmar",""))</f>
        <v/>
      </c>
      <c r="Y91" s="13">
        <f>IF(S91="","",IF(AND(IFERROR(SUMIFS($G$7:$G$106,$S$7:$S$106,S91)-SUMIFS($H$7:$H$106,$S$7:$S$106,S91),0)&lt;='Painel'!$B$8,IFERROR(SUMIFS($G$7:$G$106,$S$7:$S$106,S91)-SUMIFS($H$7:$H$106,$S$7:$S$106,S91),0)&gt;=-'Painel'!$B$8),"Equilibrado","Desequilibrado"))</f>
        <v/>
      </c>
      <c r="Z91" s="5" t="n"/>
      <c r="AA91" s="17" t="n"/>
      <c r="AB91" s="13">
        <f>IF(COUNTA(B91:H91,J91:N91)=0,"",IF(OR(U91&lt;&gt;"",V91&lt;&gt;"",W91&lt;&gt;"",Y91="Desequilibrado"),"Anomalia","Conforme controlo"))</f>
        <v/>
      </c>
    </row>
    <row r="92">
      <c r="A92" s="18">
        <f>IF(COUNTA(B92:H92,J92:N92)=0,"",ROW()-6)</f>
        <v/>
      </c>
      <c r="B92" s="28" t="n"/>
      <c r="C92" s="5" t="n"/>
      <c r="D92" s="17" t="n"/>
      <c r="E92" s="19" t="n"/>
      <c r="F92" s="5" t="n"/>
      <c r="G92" s="30" t="n"/>
      <c r="H92" s="30" t="n"/>
      <c r="I92" s="31">
        <f>IF(AND(G92="",H92=""),"",IFERROR(G92-H92,""))</f>
        <v/>
      </c>
      <c r="J92" s="5" t="n"/>
      <c r="K92" s="5" t="n"/>
      <c r="L92" s="5" t="n"/>
      <c r="M92" s="17" t="n"/>
      <c r="N92" s="28" t="n"/>
      <c r="O92" s="13">
        <f>IF(F92="","",IFERROR(INDEX('Mapeamento'!$C$7:$C$106,MATCH("Conta|"&amp;F92,'Mapeamento'!$F$7:$F$106,0)),""))</f>
        <v/>
      </c>
      <c r="P92" s="13">
        <f>IF(J92="","",IFERROR(INDEX('Mapeamento'!$C$7:$C$106,MATCH("Cliente|"&amp;J92,'Mapeamento'!$F$7:$F$106,0)),""))</f>
        <v/>
      </c>
      <c r="Q92" s="13">
        <f>IF(K92="","",IFERROR(INDEX('Mapeamento'!$C$7:$C$106,MATCH("Fornecedor|"&amp;K92,'Mapeamento'!$F$7:$F$106,0)),""))</f>
        <v/>
      </c>
      <c r="R92" s="13">
        <f>IF(OR(L92="",M92=""),"",IFERROR(INDEX('Mapeamento'!$C$7:$C$106,MATCH("Documento|"&amp;L92&amp;"|"&amp;M92,'Mapeamento'!$F$7:$F$106,0)),""))</f>
        <v/>
      </c>
      <c r="S92" s="13">
        <f>IF(OR(C92="",D92=""),"",C92&amp;"|"&amp;D92)</f>
        <v/>
      </c>
      <c r="T92" s="13">
        <f>IF(OR(S92="",E92=""),"",S92&amp;"|"&amp;TEXT(E92,"0"))</f>
        <v/>
      </c>
      <c r="U92" s="20">
        <f>IFERROR(IF(COUNTA(B92:H92,J92:N92)=0,"",TEXTJOIN(" | ",TRUE,IF(AND('Painel'!$B$12="Sim",B92=""),"Data do movimento",""),IF(AND('Painel'!$B$13="Sim",D92=""),"Referência do lançamento",""),IF(AND('Painel'!$B$14="Sim",E92=""),"N.º de linha",""),IF(AND('Painel'!$B$15="Sim",F92=""),"Conta de origem",""),IF(AND('Painel'!$B$16="Sim",G92=0,H92=0),"Sem débito/crédito",""),IF(AND('Painel'!$B$16="Sim",G92&gt;0,H92&gt;0),"Débito e crédito simultâneos",""),IF(AND('Painel'!$B$17="Sim",OR(AND(L92&lt;&gt;"",M92=""),AND(L92="",M92&lt;&gt;""))),"Documento incompleto",""))),"")</f>
        <v/>
      </c>
      <c r="V92" s="20">
        <f>IFERROR(IF(COUNTA(B92:H92,J92:N92)=0,"",TEXTJOIN(" | ",TRUE,IF(AND('Painel'!$B$18="Sim",F92&lt;&gt;"",OR(O92="",IFERROR(INDEX('Mapeamento'!$G$7:$G$106,MATCH("Conta|"&amp;F92,'Mapeamento'!$F$7:$F$106,0)),"")&lt;&gt;"Pronto")),"Conta",""),IF(AND('Painel'!$B$18="Sim",J92&lt;&gt;"",OR(P92="",IFERROR(INDEX('Mapeamento'!$G$7:$G$106,MATCH("Cliente|"&amp;J92,'Mapeamento'!$F$7:$F$106,0)),"")&lt;&gt;"Pronto")),"Cliente",""),IF(AND('Painel'!$B$18="Sim",K92&lt;&gt;"",OR(Q92="",IFERROR(INDEX('Mapeamento'!$G$7:$G$106,MATCH("Fornecedor|"&amp;K92,'Mapeamento'!$F$7:$F$106,0)),"")&lt;&gt;"Pronto")),"Fornecedor",""),IF(AND('Painel'!$B$18="Sim",L92&lt;&gt;"",M92&lt;&gt;"",OR(R92="",IFERROR(INDEX('Mapeamento'!$G$7:$G$106,MATCH("Documento|"&amp;L92&amp;"|"&amp;M92,'Mapeamento'!$F$7:$F$106,0)),"")&lt;&gt;"Pronto")),"Documento",""))),"")</f>
        <v/>
      </c>
      <c r="W92" s="20">
        <f>IF(T92="","",IF(COUNTIF($T$7:$T$106,T92)&gt;1,"Chave de linha repetida",""))</f>
        <v/>
      </c>
      <c r="X92" s="20">
        <f>IF(OR(L92="",M92=""),"",IF(COUNTIFS($L$7:$L$106,L92,$M$7:$M$106,M92)&gt;1,"Referência repetida — confirmar",""))</f>
        <v/>
      </c>
      <c r="Y92" s="13">
        <f>IF(S92="","",IF(AND(IFERROR(SUMIFS($G$7:$G$106,$S$7:$S$106,S92)-SUMIFS($H$7:$H$106,$S$7:$S$106,S92),0)&lt;='Painel'!$B$8,IFERROR(SUMIFS($G$7:$G$106,$S$7:$S$106,S92)-SUMIFS($H$7:$H$106,$S$7:$S$106,S92),0)&gt;=-'Painel'!$B$8),"Equilibrado","Desequilibrado"))</f>
        <v/>
      </c>
      <c r="Z92" s="5" t="n"/>
      <c r="AA92" s="17" t="n"/>
      <c r="AB92" s="13">
        <f>IF(COUNTA(B92:H92,J92:N92)=0,"",IF(OR(U92&lt;&gt;"",V92&lt;&gt;"",W92&lt;&gt;"",Y92="Desequilibrado"),"Anomalia","Conforme controlo"))</f>
        <v/>
      </c>
    </row>
    <row r="93">
      <c r="A93" s="18">
        <f>IF(COUNTA(B93:H93,J93:N93)=0,"",ROW()-6)</f>
        <v/>
      </c>
      <c r="B93" s="28" t="n"/>
      <c r="C93" s="5" t="n"/>
      <c r="D93" s="17" t="n"/>
      <c r="E93" s="19" t="n"/>
      <c r="F93" s="5" t="n"/>
      <c r="G93" s="30" t="n"/>
      <c r="H93" s="30" t="n"/>
      <c r="I93" s="31">
        <f>IF(AND(G93="",H93=""),"",IFERROR(G93-H93,""))</f>
        <v/>
      </c>
      <c r="J93" s="5" t="n"/>
      <c r="K93" s="5" t="n"/>
      <c r="L93" s="5" t="n"/>
      <c r="M93" s="17" t="n"/>
      <c r="N93" s="28" t="n"/>
      <c r="O93" s="13">
        <f>IF(F93="","",IFERROR(INDEX('Mapeamento'!$C$7:$C$106,MATCH("Conta|"&amp;F93,'Mapeamento'!$F$7:$F$106,0)),""))</f>
        <v/>
      </c>
      <c r="P93" s="13">
        <f>IF(J93="","",IFERROR(INDEX('Mapeamento'!$C$7:$C$106,MATCH("Cliente|"&amp;J93,'Mapeamento'!$F$7:$F$106,0)),""))</f>
        <v/>
      </c>
      <c r="Q93" s="13">
        <f>IF(K93="","",IFERROR(INDEX('Mapeamento'!$C$7:$C$106,MATCH("Fornecedor|"&amp;K93,'Mapeamento'!$F$7:$F$106,0)),""))</f>
        <v/>
      </c>
      <c r="R93" s="13">
        <f>IF(OR(L93="",M93=""),"",IFERROR(INDEX('Mapeamento'!$C$7:$C$106,MATCH("Documento|"&amp;L93&amp;"|"&amp;M93,'Mapeamento'!$F$7:$F$106,0)),""))</f>
        <v/>
      </c>
      <c r="S93" s="13">
        <f>IF(OR(C93="",D93=""),"",C93&amp;"|"&amp;D93)</f>
        <v/>
      </c>
      <c r="T93" s="13">
        <f>IF(OR(S93="",E93=""),"",S93&amp;"|"&amp;TEXT(E93,"0"))</f>
        <v/>
      </c>
      <c r="U93" s="20">
        <f>IFERROR(IF(COUNTA(B93:H93,J93:N93)=0,"",TEXTJOIN(" | ",TRUE,IF(AND('Painel'!$B$12="Sim",B93=""),"Data do movimento",""),IF(AND('Painel'!$B$13="Sim",D93=""),"Referência do lançamento",""),IF(AND('Painel'!$B$14="Sim",E93=""),"N.º de linha",""),IF(AND('Painel'!$B$15="Sim",F93=""),"Conta de origem",""),IF(AND('Painel'!$B$16="Sim",G93=0,H93=0),"Sem débito/crédito",""),IF(AND('Painel'!$B$16="Sim",G93&gt;0,H93&gt;0),"Débito e crédito simultâneos",""),IF(AND('Painel'!$B$17="Sim",OR(AND(L93&lt;&gt;"",M93=""),AND(L93="",M93&lt;&gt;""))),"Documento incompleto",""))),"")</f>
        <v/>
      </c>
      <c r="V93" s="20">
        <f>IFERROR(IF(COUNTA(B93:H93,J93:N93)=0,"",TEXTJOIN(" | ",TRUE,IF(AND('Painel'!$B$18="Sim",F93&lt;&gt;"",OR(O93="",IFERROR(INDEX('Mapeamento'!$G$7:$G$106,MATCH("Conta|"&amp;F93,'Mapeamento'!$F$7:$F$106,0)),"")&lt;&gt;"Pronto")),"Conta",""),IF(AND('Painel'!$B$18="Sim",J93&lt;&gt;"",OR(P93="",IFERROR(INDEX('Mapeamento'!$G$7:$G$106,MATCH("Cliente|"&amp;J93,'Mapeamento'!$F$7:$F$106,0)),"")&lt;&gt;"Pronto")),"Cliente",""),IF(AND('Painel'!$B$18="Sim",K93&lt;&gt;"",OR(Q93="",IFERROR(INDEX('Mapeamento'!$G$7:$G$106,MATCH("Fornecedor|"&amp;K93,'Mapeamento'!$F$7:$F$106,0)),"")&lt;&gt;"Pronto")),"Fornecedor",""),IF(AND('Painel'!$B$18="Sim",L93&lt;&gt;"",M93&lt;&gt;"",OR(R93="",IFERROR(INDEX('Mapeamento'!$G$7:$G$106,MATCH("Documento|"&amp;L93&amp;"|"&amp;M93,'Mapeamento'!$F$7:$F$106,0)),"")&lt;&gt;"Pronto")),"Documento",""))),"")</f>
        <v/>
      </c>
      <c r="W93" s="20">
        <f>IF(T93="","",IF(COUNTIF($T$7:$T$106,T93)&gt;1,"Chave de linha repetida",""))</f>
        <v/>
      </c>
      <c r="X93" s="20">
        <f>IF(OR(L93="",M93=""),"",IF(COUNTIFS($L$7:$L$106,L93,$M$7:$M$106,M93)&gt;1,"Referência repetida — confirmar",""))</f>
        <v/>
      </c>
      <c r="Y93" s="13">
        <f>IF(S93="","",IF(AND(IFERROR(SUMIFS($G$7:$G$106,$S$7:$S$106,S93)-SUMIFS($H$7:$H$106,$S$7:$S$106,S93),0)&lt;='Painel'!$B$8,IFERROR(SUMIFS($G$7:$G$106,$S$7:$S$106,S93)-SUMIFS($H$7:$H$106,$S$7:$S$106,S93),0)&gt;=-'Painel'!$B$8),"Equilibrado","Desequilibrado"))</f>
        <v/>
      </c>
      <c r="Z93" s="5" t="n"/>
      <c r="AA93" s="17" t="n"/>
      <c r="AB93" s="13">
        <f>IF(COUNTA(B93:H93,J93:N93)=0,"",IF(OR(U93&lt;&gt;"",V93&lt;&gt;"",W93&lt;&gt;"",Y93="Desequilibrado"),"Anomalia","Conforme controlo"))</f>
        <v/>
      </c>
    </row>
    <row r="94">
      <c r="A94" s="18">
        <f>IF(COUNTA(B94:H94,J94:N94)=0,"",ROW()-6)</f>
        <v/>
      </c>
      <c r="B94" s="28" t="n"/>
      <c r="C94" s="5" t="n"/>
      <c r="D94" s="17" t="n"/>
      <c r="E94" s="19" t="n"/>
      <c r="F94" s="5" t="n"/>
      <c r="G94" s="30" t="n"/>
      <c r="H94" s="30" t="n"/>
      <c r="I94" s="31">
        <f>IF(AND(G94="",H94=""),"",IFERROR(G94-H94,""))</f>
        <v/>
      </c>
      <c r="J94" s="5" t="n"/>
      <c r="K94" s="5" t="n"/>
      <c r="L94" s="5" t="n"/>
      <c r="M94" s="17" t="n"/>
      <c r="N94" s="28" t="n"/>
      <c r="O94" s="13">
        <f>IF(F94="","",IFERROR(INDEX('Mapeamento'!$C$7:$C$106,MATCH("Conta|"&amp;F94,'Mapeamento'!$F$7:$F$106,0)),""))</f>
        <v/>
      </c>
      <c r="P94" s="13">
        <f>IF(J94="","",IFERROR(INDEX('Mapeamento'!$C$7:$C$106,MATCH("Cliente|"&amp;J94,'Mapeamento'!$F$7:$F$106,0)),""))</f>
        <v/>
      </c>
      <c r="Q94" s="13">
        <f>IF(K94="","",IFERROR(INDEX('Mapeamento'!$C$7:$C$106,MATCH("Fornecedor|"&amp;K94,'Mapeamento'!$F$7:$F$106,0)),""))</f>
        <v/>
      </c>
      <c r="R94" s="13">
        <f>IF(OR(L94="",M94=""),"",IFERROR(INDEX('Mapeamento'!$C$7:$C$106,MATCH("Documento|"&amp;L94&amp;"|"&amp;M94,'Mapeamento'!$F$7:$F$106,0)),""))</f>
        <v/>
      </c>
      <c r="S94" s="13">
        <f>IF(OR(C94="",D94=""),"",C94&amp;"|"&amp;D94)</f>
        <v/>
      </c>
      <c r="T94" s="13">
        <f>IF(OR(S94="",E94=""),"",S94&amp;"|"&amp;TEXT(E94,"0"))</f>
        <v/>
      </c>
      <c r="U94" s="20">
        <f>IFERROR(IF(COUNTA(B94:H94,J94:N94)=0,"",TEXTJOIN(" | ",TRUE,IF(AND('Painel'!$B$12="Sim",B94=""),"Data do movimento",""),IF(AND('Painel'!$B$13="Sim",D94=""),"Referência do lançamento",""),IF(AND('Painel'!$B$14="Sim",E94=""),"N.º de linha",""),IF(AND('Painel'!$B$15="Sim",F94=""),"Conta de origem",""),IF(AND('Painel'!$B$16="Sim",G94=0,H94=0),"Sem débito/crédito",""),IF(AND('Painel'!$B$16="Sim",G94&gt;0,H94&gt;0),"Débito e crédito simultâneos",""),IF(AND('Painel'!$B$17="Sim",OR(AND(L94&lt;&gt;"",M94=""),AND(L94="",M94&lt;&gt;""))),"Documento incompleto",""))),"")</f>
        <v/>
      </c>
      <c r="V94" s="20">
        <f>IFERROR(IF(COUNTA(B94:H94,J94:N94)=0,"",TEXTJOIN(" | ",TRUE,IF(AND('Painel'!$B$18="Sim",F94&lt;&gt;"",OR(O94="",IFERROR(INDEX('Mapeamento'!$G$7:$G$106,MATCH("Conta|"&amp;F94,'Mapeamento'!$F$7:$F$106,0)),"")&lt;&gt;"Pronto")),"Conta",""),IF(AND('Painel'!$B$18="Sim",J94&lt;&gt;"",OR(P94="",IFERROR(INDEX('Mapeamento'!$G$7:$G$106,MATCH("Cliente|"&amp;J94,'Mapeamento'!$F$7:$F$106,0)),"")&lt;&gt;"Pronto")),"Cliente",""),IF(AND('Painel'!$B$18="Sim",K94&lt;&gt;"",OR(Q94="",IFERROR(INDEX('Mapeamento'!$G$7:$G$106,MATCH("Fornecedor|"&amp;K94,'Mapeamento'!$F$7:$F$106,0)),"")&lt;&gt;"Pronto")),"Fornecedor",""),IF(AND('Painel'!$B$18="Sim",L94&lt;&gt;"",M94&lt;&gt;"",OR(R94="",IFERROR(INDEX('Mapeamento'!$G$7:$G$106,MATCH("Documento|"&amp;L94&amp;"|"&amp;M94,'Mapeamento'!$F$7:$F$106,0)),"")&lt;&gt;"Pronto")),"Documento",""))),"")</f>
        <v/>
      </c>
      <c r="W94" s="20">
        <f>IF(T94="","",IF(COUNTIF($T$7:$T$106,T94)&gt;1,"Chave de linha repetida",""))</f>
        <v/>
      </c>
      <c r="X94" s="20">
        <f>IF(OR(L94="",M94=""),"",IF(COUNTIFS($L$7:$L$106,L94,$M$7:$M$106,M94)&gt;1,"Referência repetida — confirmar",""))</f>
        <v/>
      </c>
      <c r="Y94" s="13">
        <f>IF(S94="","",IF(AND(IFERROR(SUMIFS($G$7:$G$106,$S$7:$S$106,S94)-SUMIFS($H$7:$H$106,$S$7:$S$106,S94),0)&lt;='Painel'!$B$8,IFERROR(SUMIFS($G$7:$G$106,$S$7:$S$106,S94)-SUMIFS($H$7:$H$106,$S$7:$S$106,S94),0)&gt;=-'Painel'!$B$8),"Equilibrado","Desequilibrado"))</f>
        <v/>
      </c>
      <c r="Z94" s="5" t="n"/>
      <c r="AA94" s="17" t="n"/>
      <c r="AB94" s="13">
        <f>IF(COUNTA(B94:H94,J94:N94)=0,"",IF(OR(U94&lt;&gt;"",V94&lt;&gt;"",W94&lt;&gt;"",Y94="Desequilibrado"),"Anomalia","Conforme controlo"))</f>
        <v/>
      </c>
    </row>
    <row r="95">
      <c r="A95" s="18">
        <f>IF(COUNTA(B95:H95,J95:N95)=0,"",ROW()-6)</f>
        <v/>
      </c>
      <c r="B95" s="28" t="n"/>
      <c r="C95" s="5" t="n"/>
      <c r="D95" s="17" t="n"/>
      <c r="E95" s="19" t="n"/>
      <c r="F95" s="5" t="n"/>
      <c r="G95" s="30" t="n"/>
      <c r="H95" s="30" t="n"/>
      <c r="I95" s="31">
        <f>IF(AND(G95="",H95=""),"",IFERROR(G95-H95,""))</f>
        <v/>
      </c>
      <c r="J95" s="5" t="n"/>
      <c r="K95" s="5" t="n"/>
      <c r="L95" s="5" t="n"/>
      <c r="M95" s="17" t="n"/>
      <c r="N95" s="28" t="n"/>
      <c r="O95" s="13">
        <f>IF(F95="","",IFERROR(INDEX('Mapeamento'!$C$7:$C$106,MATCH("Conta|"&amp;F95,'Mapeamento'!$F$7:$F$106,0)),""))</f>
        <v/>
      </c>
      <c r="P95" s="13">
        <f>IF(J95="","",IFERROR(INDEX('Mapeamento'!$C$7:$C$106,MATCH("Cliente|"&amp;J95,'Mapeamento'!$F$7:$F$106,0)),""))</f>
        <v/>
      </c>
      <c r="Q95" s="13">
        <f>IF(K95="","",IFERROR(INDEX('Mapeamento'!$C$7:$C$106,MATCH("Fornecedor|"&amp;K95,'Mapeamento'!$F$7:$F$106,0)),""))</f>
        <v/>
      </c>
      <c r="R95" s="13">
        <f>IF(OR(L95="",M95=""),"",IFERROR(INDEX('Mapeamento'!$C$7:$C$106,MATCH("Documento|"&amp;L95&amp;"|"&amp;M95,'Mapeamento'!$F$7:$F$106,0)),""))</f>
        <v/>
      </c>
      <c r="S95" s="13">
        <f>IF(OR(C95="",D95=""),"",C95&amp;"|"&amp;D95)</f>
        <v/>
      </c>
      <c r="T95" s="13">
        <f>IF(OR(S95="",E95=""),"",S95&amp;"|"&amp;TEXT(E95,"0"))</f>
        <v/>
      </c>
      <c r="U95" s="20">
        <f>IFERROR(IF(COUNTA(B95:H95,J95:N95)=0,"",TEXTJOIN(" | ",TRUE,IF(AND('Painel'!$B$12="Sim",B95=""),"Data do movimento",""),IF(AND('Painel'!$B$13="Sim",D95=""),"Referência do lançamento",""),IF(AND('Painel'!$B$14="Sim",E95=""),"N.º de linha",""),IF(AND('Painel'!$B$15="Sim",F95=""),"Conta de origem",""),IF(AND('Painel'!$B$16="Sim",G95=0,H95=0),"Sem débito/crédito",""),IF(AND('Painel'!$B$16="Sim",G95&gt;0,H95&gt;0),"Débito e crédito simultâneos",""),IF(AND('Painel'!$B$17="Sim",OR(AND(L95&lt;&gt;"",M95=""),AND(L95="",M95&lt;&gt;""))),"Documento incompleto",""))),"")</f>
        <v/>
      </c>
      <c r="V95" s="20">
        <f>IFERROR(IF(COUNTA(B95:H95,J95:N95)=0,"",TEXTJOIN(" | ",TRUE,IF(AND('Painel'!$B$18="Sim",F95&lt;&gt;"",OR(O95="",IFERROR(INDEX('Mapeamento'!$G$7:$G$106,MATCH("Conta|"&amp;F95,'Mapeamento'!$F$7:$F$106,0)),"")&lt;&gt;"Pronto")),"Conta",""),IF(AND('Painel'!$B$18="Sim",J95&lt;&gt;"",OR(P95="",IFERROR(INDEX('Mapeamento'!$G$7:$G$106,MATCH("Cliente|"&amp;J95,'Mapeamento'!$F$7:$F$106,0)),"")&lt;&gt;"Pronto")),"Cliente",""),IF(AND('Painel'!$B$18="Sim",K95&lt;&gt;"",OR(Q95="",IFERROR(INDEX('Mapeamento'!$G$7:$G$106,MATCH("Fornecedor|"&amp;K95,'Mapeamento'!$F$7:$F$106,0)),"")&lt;&gt;"Pronto")),"Fornecedor",""),IF(AND('Painel'!$B$18="Sim",L95&lt;&gt;"",M95&lt;&gt;"",OR(R95="",IFERROR(INDEX('Mapeamento'!$G$7:$G$106,MATCH("Documento|"&amp;L95&amp;"|"&amp;M95,'Mapeamento'!$F$7:$F$106,0)),"")&lt;&gt;"Pronto")),"Documento",""))),"")</f>
        <v/>
      </c>
      <c r="W95" s="20">
        <f>IF(T95="","",IF(COUNTIF($T$7:$T$106,T95)&gt;1,"Chave de linha repetida",""))</f>
        <v/>
      </c>
      <c r="X95" s="20">
        <f>IF(OR(L95="",M95=""),"",IF(COUNTIFS($L$7:$L$106,L95,$M$7:$M$106,M95)&gt;1,"Referência repetida — confirmar",""))</f>
        <v/>
      </c>
      <c r="Y95" s="13">
        <f>IF(S95="","",IF(AND(IFERROR(SUMIFS($G$7:$G$106,$S$7:$S$106,S95)-SUMIFS($H$7:$H$106,$S$7:$S$106,S95),0)&lt;='Painel'!$B$8,IFERROR(SUMIFS($G$7:$G$106,$S$7:$S$106,S95)-SUMIFS($H$7:$H$106,$S$7:$S$106,S95),0)&gt;=-'Painel'!$B$8),"Equilibrado","Desequilibrado"))</f>
        <v/>
      </c>
      <c r="Z95" s="5" t="n"/>
      <c r="AA95" s="17" t="n"/>
      <c r="AB95" s="13">
        <f>IF(COUNTA(B95:H95,J95:N95)=0,"",IF(OR(U95&lt;&gt;"",V95&lt;&gt;"",W95&lt;&gt;"",Y95="Desequilibrado"),"Anomalia","Conforme controlo"))</f>
        <v/>
      </c>
    </row>
    <row r="96">
      <c r="A96" s="18">
        <f>IF(COUNTA(B96:H96,J96:N96)=0,"",ROW()-6)</f>
        <v/>
      </c>
      <c r="B96" s="28" t="n"/>
      <c r="C96" s="5" t="n"/>
      <c r="D96" s="17" t="n"/>
      <c r="E96" s="19" t="n"/>
      <c r="F96" s="5" t="n"/>
      <c r="G96" s="30" t="n"/>
      <c r="H96" s="30" t="n"/>
      <c r="I96" s="31">
        <f>IF(AND(G96="",H96=""),"",IFERROR(G96-H96,""))</f>
        <v/>
      </c>
      <c r="J96" s="5" t="n"/>
      <c r="K96" s="5" t="n"/>
      <c r="L96" s="5" t="n"/>
      <c r="M96" s="17" t="n"/>
      <c r="N96" s="28" t="n"/>
      <c r="O96" s="13">
        <f>IF(F96="","",IFERROR(INDEX('Mapeamento'!$C$7:$C$106,MATCH("Conta|"&amp;F96,'Mapeamento'!$F$7:$F$106,0)),""))</f>
        <v/>
      </c>
      <c r="P96" s="13">
        <f>IF(J96="","",IFERROR(INDEX('Mapeamento'!$C$7:$C$106,MATCH("Cliente|"&amp;J96,'Mapeamento'!$F$7:$F$106,0)),""))</f>
        <v/>
      </c>
      <c r="Q96" s="13">
        <f>IF(K96="","",IFERROR(INDEX('Mapeamento'!$C$7:$C$106,MATCH("Fornecedor|"&amp;K96,'Mapeamento'!$F$7:$F$106,0)),""))</f>
        <v/>
      </c>
      <c r="R96" s="13">
        <f>IF(OR(L96="",M96=""),"",IFERROR(INDEX('Mapeamento'!$C$7:$C$106,MATCH("Documento|"&amp;L96&amp;"|"&amp;M96,'Mapeamento'!$F$7:$F$106,0)),""))</f>
        <v/>
      </c>
      <c r="S96" s="13">
        <f>IF(OR(C96="",D96=""),"",C96&amp;"|"&amp;D96)</f>
        <v/>
      </c>
      <c r="T96" s="13">
        <f>IF(OR(S96="",E96=""),"",S96&amp;"|"&amp;TEXT(E96,"0"))</f>
        <v/>
      </c>
      <c r="U96" s="20">
        <f>IFERROR(IF(COUNTA(B96:H96,J96:N96)=0,"",TEXTJOIN(" | ",TRUE,IF(AND('Painel'!$B$12="Sim",B96=""),"Data do movimento",""),IF(AND('Painel'!$B$13="Sim",D96=""),"Referência do lançamento",""),IF(AND('Painel'!$B$14="Sim",E96=""),"N.º de linha",""),IF(AND('Painel'!$B$15="Sim",F96=""),"Conta de origem",""),IF(AND('Painel'!$B$16="Sim",G96=0,H96=0),"Sem débito/crédito",""),IF(AND('Painel'!$B$16="Sim",G96&gt;0,H96&gt;0),"Débito e crédito simultâneos",""),IF(AND('Painel'!$B$17="Sim",OR(AND(L96&lt;&gt;"",M96=""),AND(L96="",M96&lt;&gt;""))),"Documento incompleto",""))),"")</f>
        <v/>
      </c>
      <c r="V96" s="20">
        <f>IFERROR(IF(COUNTA(B96:H96,J96:N96)=0,"",TEXTJOIN(" | ",TRUE,IF(AND('Painel'!$B$18="Sim",F96&lt;&gt;"",OR(O96="",IFERROR(INDEX('Mapeamento'!$G$7:$G$106,MATCH("Conta|"&amp;F96,'Mapeamento'!$F$7:$F$106,0)),"")&lt;&gt;"Pronto")),"Conta",""),IF(AND('Painel'!$B$18="Sim",J96&lt;&gt;"",OR(P96="",IFERROR(INDEX('Mapeamento'!$G$7:$G$106,MATCH("Cliente|"&amp;J96,'Mapeamento'!$F$7:$F$106,0)),"")&lt;&gt;"Pronto")),"Cliente",""),IF(AND('Painel'!$B$18="Sim",K96&lt;&gt;"",OR(Q96="",IFERROR(INDEX('Mapeamento'!$G$7:$G$106,MATCH("Fornecedor|"&amp;K96,'Mapeamento'!$F$7:$F$106,0)),"")&lt;&gt;"Pronto")),"Fornecedor",""),IF(AND('Painel'!$B$18="Sim",L96&lt;&gt;"",M96&lt;&gt;"",OR(R96="",IFERROR(INDEX('Mapeamento'!$G$7:$G$106,MATCH("Documento|"&amp;L96&amp;"|"&amp;M96,'Mapeamento'!$F$7:$F$106,0)),"")&lt;&gt;"Pronto")),"Documento",""))),"")</f>
        <v/>
      </c>
      <c r="W96" s="20">
        <f>IF(T96="","",IF(COUNTIF($T$7:$T$106,T96)&gt;1,"Chave de linha repetida",""))</f>
        <v/>
      </c>
      <c r="X96" s="20">
        <f>IF(OR(L96="",M96=""),"",IF(COUNTIFS($L$7:$L$106,L96,$M$7:$M$106,M96)&gt;1,"Referência repetida — confirmar",""))</f>
        <v/>
      </c>
      <c r="Y96" s="13">
        <f>IF(S96="","",IF(AND(IFERROR(SUMIFS($G$7:$G$106,$S$7:$S$106,S96)-SUMIFS($H$7:$H$106,$S$7:$S$106,S96),0)&lt;='Painel'!$B$8,IFERROR(SUMIFS($G$7:$G$106,$S$7:$S$106,S96)-SUMIFS($H$7:$H$106,$S$7:$S$106,S96),0)&gt;=-'Painel'!$B$8),"Equilibrado","Desequilibrado"))</f>
        <v/>
      </c>
      <c r="Z96" s="5" t="n"/>
      <c r="AA96" s="17" t="n"/>
      <c r="AB96" s="13">
        <f>IF(COUNTA(B96:H96,J96:N96)=0,"",IF(OR(U96&lt;&gt;"",V96&lt;&gt;"",W96&lt;&gt;"",Y96="Desequilibrado"),"Anomalia","Conforme controlo"))</f>
        <v/>
      </c>
    </row>
    <row r="97">
      <c r="A97" s="18">
        <f>IF(COUNTA(B97:H97,J97:N97)=0,"",ROW()-6)</f>
        <v/>
      </c>
      <c r="B97" s="28" t="n"/>
      <c r="C97" s="5" t="n"/>
      <c r="D97" s="17" t="n"/>
      <c r="E97" s="19" t="n"/>
      <c r="F97" s="5" t="n"/>
      <c r="G97" s="30" t="n"/>
      <c r="H97" s="30" t="n"/>
      <c r="I97" s="31">
        <f>IF(AND(G97="",H97=""),"",IFERROR(G97-H97,""))</f>
        <v/>
      </c>
      <c r="J97" s="5" t="n"/>
      <c r="K97" s="5" t="n"/>
      <c r="L97" s="5" t="n"/>
      <c r="M97" s="17" t="n"/>
      <c r="N97" s="28" t="n"/>
      <c r="O97" s="13">
        <f>IF(F97="","",IFERROR(INDEX('Mapeamento'!$C$7:$C$106,MATCH("Conta|"&amp;F97,'Mapeamento'!$F$7:$F$106,0)),""))</f>
        <v/>
      </c>
      <c r="P97" s="13">
        <f>IF(J97="","",IFERROR(INDEX('Mapeamento'!$C$7:$C$106,MATCH("Cliente|"&amp;J97,'Mapeamento'!$F$7:$F$106,0)),""))</f>
        <v/>
      </c>
      <c r="Q97" s="13">
        <f>IF(K97="","",IFERROR(INDEX('Mapeamento'!$C$7:$C$106,MATCH("Fornecedor|"&amp;K97,'Mapeamento'!$F$7:$F$106,0)),""))</f>
        <v/>
      </c>
      <c r="R97" s="13">
        <f>IF(OR(L97="",M97=""),"",IFERROR(INDEX('Mapeamento'!$C$7:$C$106,MATCH("Documento|"&amp;L97&amp;"|"&amp;M97,'Mapeamento'!$F$7:$F$106,0)),""))</f>
        <v/>
      </c>
      <c r="S97" s="13">
        <f>IF(OR(C97="",D97=""),"",C97&amp;"|"&amp;D97)</f>
        <v/>
      </c>
      <c r="T97" s="13">
        <f>IF(OR(S97="",E97=""),"",S97&amp;"|"&amp;TEXT(E97,"0"))</f>
        <v/>
      </c>
      <c r="U97" s="20">
        <f>IFERROR(IF(COUNTA(B97:H97,J97:N97)=0,"",TEXTJOIN(" | ",TRUE,IF(AND('Painel'!$B$12="Sim",B97=""),"Data do movimento",""),IF(AND('Painel'!$B$13="Sim",D97=""),"Referência do lançamento",""),IF(AND('Painel'!$B$14="Sim",E97=""),"N.º de linha",""),IF(AND('Painel'!$B$15="Sim",F97=""),"Conta de origem",""),IF(AND('Painel'!$B$16="Sim",G97=0,H97=0),"Sem débito/crédito",""),IF(AND('Painel'!$B$16="Sim",G97&gt;0,H97&gt;0),"Débito e crédito simultâneos",""),IF(AND('Painel'!$B$17="Sim",OR(AND(L97&lt;&gt;"",M97=""),AND(L97="",M97&lt;&gt;""))),"Documento incompleto",""))),"")</f>
        <v/>
      </c>
      <c r="V97" s="20">
        <f>IFERROR(IF(COUNTA(B97:H97,J97:N97)=0,"",TEXTJOIN(" | ",TRUE,IF(AND('Painel'!$B$18="Sim",F97&lt;&gt;"",OR(O97="",IFERROR(INDEX('Mapeamento'!$G$7:$G$106,MATCH("Conta|"&amp;F97,'Mapeamento'!$F$7:$F$106,0)),"")&lt;&gt;"Pronto")),"Conta",""),IF(AND('Painel'!$B$18="Sim",J97&lt;&gt;"",OR(P97="",IFERROR(INDEX('Mapeamento'!$G$7:$G$106,MATCH("Cliente|"&amp;J97,'Mapeamento'!$F$7:$F$106,0)),"")&lt;&gt;"Pronto")),"Cliente",""),IF(AND('Painel'!$B$18="Sim",K97&lt;&gt;"",OR(Q97="",IFERROR(INDEX('Mapeamento'!$G$7:$G$106,MATCH("Fornecedor|"&amp;K97,'Mapeamento'!$F$7:$F$106,0)),"")&lt;&gt;"Pronto")),"Fornecedor",""),IF(AND('Painel'!$B$18="Sim",L97&lt;&gt;"",M97&lt;&gt;"",OR(R97="",IFERROR(INDEX('Mapeamento'!$G$7:$G$106,MATCH("Documento|"&amp;L97&amp;"|"&amp;M97,'Mapeamento'!$F$7:$F$106,0)),"")&lt;&gt;"Pronto")),"Documento",""))),"")</f>
        <v/>
      </c>
      <c r="W97" s="20">
        <f>IF(T97="","",IF(COUNTIF($T$7:$T$106,T97)&gt;1,"Chave de linha repetida",""))</f>
        <v/>
      </c>
      <c r="X97" s="20">
        <f>IF(OR(L97="",M97=""),"",IF(COUNTIFS($L$7:$L$106,L97,$M$7:$M$106,M97)&gt;1,"Referência repetida — confirmar",""))</f>
        <v/>
      </c>
      <c r="Y97" s="13">
        <f>IF(S97="","",IF(AND(IFERROR(SUMIFS($G$7:$G$106,$S$7:$S$106,S97)-SUMIFS($H$7:$H$106,$S$7:$S$106,S97),0)&lt;='Painel'!$B$8,IFERROR(SUMIFS($G$7:$G$106,$S$7:$S$106,S97)-SUMIFS($H$7:$H$106,$S$7:$S$106,S97),0)&gt;=-'Painel'!$B$8),"Equilibrado","Desequilibrado"))</f>
        <v/>
      </c>
      <c r="Z97" s="5" t="n"/>
      <c r="AA97" s="17" t="n"/>
      <c r="AB97" s="13">
        <f>IF(COUNTA(B97:H97,J97:N97)=0,"",IF(OR(U97&lt;&gt;"",V97&lt;&gt;"",W97&lt;&gt;"",Y97="Desequilibrado"),"Anomalia","Conforme controlo"))</f>
        <v/>
      </c>
    </row>
    <row r="98">
      <c r="A98" s="18">
        <f>IF(COUNTA(B98:H98,J98:N98)=0,"",ROW()-6)</f>
        <v/>
      </c>
      <c r="B98" s="28" t="n"/>
      <c r="C98" s="5" t="n"/>
      <c r="D98" s="17" t="n"/>
      <c r="E98" s="19" t="n"/>
      <c r="F98" s="5" t="n"/>
      <c r="G98" s="30" t="n"/>
      <c r="H98" s="30" t="n"/>
      <c r="I98" s="31">
        <f>IF(AND(G98="",H98=""),"",IFERROR(G98-H98,""))</f>
        <v/>
      </c>
      <c r="J98" s="5" t="n"/>
      <c r="K98" s="5" t="n"/>
      <c r="L98" s="5" t="n"/>
      <c r="M98" s="17" t="n"/>
      <c r="N98" s="28" t="n"/>
      <c r="O98" s="13">
        <f>IF(F98="","",IFERROR(INDEX('Mapeamento'!$C$7:$C$106,MATCH("Conta|"&amp;F98,'Mapeamento'!$F$7:$F$106,0)),""))</f>
        <v/>
      </c>
      <c r="P98" s="13">
        <f>IF(J98="","",IFERROR(INDEX('Mapeamento'!$C$7:$C$106,MATCH("Cliente|"&amp;J98,'Mapeamento'!$F$7:$F$106,0)),""))</f>
        <v/>
      </c>
      <c r="Q98" s="13">
        <f>IF(K98="","",IFERROR(INDEX('Mapeamento'!$C$7:$C$106,MATCH("Fornecedor|"&amp;K98,'Mapeamento'!$F$7:$F$106,0)),""))</f>
        <v/>
      </c>
      <c r="R98" s="13">
        <f>IF(OR(L98="",M98=""),"",IFERROR(INDEX('Mapeamento'!$C$7:$C$106,MATCH("Documento|"&amp;L98&amp;"|"&amp;M98,'Mapeamento'!$F$7:$F$106,0)),""))</f>
        <v/>
      </c>
      <c r="S98" s="13">
        <f>IF(OR(C98="",D98=""),"",C98&amp;"|"&amp;D98)</f>
        <v/>
      </c>
      <c r="T98" s="13">
        <f>IF(OR(S98="",E98=""),"",S98&amp;"|"&amp;TEXT(E98,"0"))</f>
        <v/>
      </c>
      <c r="U98" s="20">
        <f>IFERROR(IF(COUNTA(B98:H98,J98:N98)=0,"",TEXTJOIN(" | ",TRUE,IF(AND('Painel'!$B$12="Sim",B98=""),"Data do movimento",""),IF(AND('Painel'!$B$13="Sim",D98=""),"Referência do lançamento",""),IF(AND('Painel'!$B$14="Sim",E98=""),"N.º de linha",""),IF(AND('Painel'!$B$15="Sim",F98=""),"Conta de origem",""),IF(AND('Painel'!$B$16="Sim",G98=0,H98=0),"Sem débito/crédito",""),IF(AND('Painel'!$B$16="Sim",G98&gt;0,H98&gt;0),"Débito e crédito simultâneos",""),IF(AND('Painel'!$B$17="Sim",OR(AND(L98&lt;&gt;"",M98=""),AND(L98="",M98&lt;&gt;""))),"Documento incompleto",""))),"")</f>
        <v/>
      </c>
      <c r="V98" s="20">
        <f>IFERROR(IF(COUNTA(B98:H98,J98:N98)=0,"",TEXTJOIN(" | ",TRUE,IF(AND('Painel'!$B$18="Sim",F98&lt;&gt;"",OR(O98="",IFERROR(INDEX('Mapeamento'!$G$7:$G$106,MATCH("Conta|"&amp;F98,'Mapeamento'!$F$7:$F$106,0)),"")&lt;&gt;"Pronto")),"Conta",""),IF(AND('Painel'!$B$18="Sim",J98&lt;&gt;"",OR(P98="",IFERROR(INDEX('Mapeamento'!$G$7:$G$106,MATCH("Cliente|"&amp;J98,'Mapeamento'!$F$7:$F$106,0)),"")&lt;&gt;"Pronto")),"Cliente",""),IF(AND('Painel'!$B$18="Sim",K98&lt;&gt;"",OR(Q98="",IFERROR(INDEX('Mapeamento'!$G$7:$G$106,MATCH("Fornecedor|"&amp;K98,'Mapeamento'!$F$7:$F$106,0)),"")&lt;&gt;"Pronto")),"Fornecedor",""),IF(AND('Painel'!$B$18="Sim",L98&lt;&gt;"",M98&lt;&gt;"",OR(R98="",IFERROR(INDEX('Mapeamento'!$G$7:$G$106,MATCH("Documento|"&amp;L98&amp;"|"&amp;M98,'Mapeamento'!$F$7:$F$106,0)),"")&lt;&gt;"Pronto")),"Documento",""))),"")</f>
        <v/>
      </c>
      <c r="W98" s="20">
        <f>IF(T98="","",IF(COUNTIF($T$7:$T$106,T98)&gt;1,"Chave de linha repetida",""))</f>
        <v/>
      </c>
      <c r="X98" s="20">
        <f>IF(OR(L98="",M98=""),"",IF(COUNTIFS($L$7:$L$106,L98,$M$7:$M$106,M98)&gt;1,"Referência repetida — confirmar",""))</f>
        <v/>
      </c>
      <c r="Y98" s="13">
        <f>IF(S98="","",IF(AND(IFERROR(SUMIFS($G$7:$G$106,$S$7:$S$106,S98)-SUMIFS($H$7:$H$106,$S$7:$S$106,S98),0)&lt;='Painel'!$B$8,IFERROR(SUMIFS($G$7:$G$106,$S$7:$S$106,S98)-SUMIFS($H$7:$H$106,$S$7:$S$106,S98),0)&gt;=-'Painel'!$B$8),"Equilibrado","Desequilibrado"))</f>
        <v/>
      </c>
      <c r="Z98" s="5" t="n"/>
      <c r="AA98" s="17" t="n"/>
      <c r="AB98" s="13">
        <f>IF(COUNTA(B98:H98,J98:N98)=0,"",IF(OR(U98&lt;&gt;"",V98&lt;&gt;"",W98&lt;&gt;"",Y98="Desequilibrado"),"Anomalia","Conforme controlo"))</f>
        <v/>
      </c>
    </row>
    <row r="99">
      <c r="A99" s="18">
        <f>IF(COUNTA(B99:H99,J99:N99)=0,"",ROW()-6)</f>
        <v/>
      </c>
      <c r="B99" s="28" t="n"/>
      <c r="C99" s="5" t="n"/>
      <c r="D99" s="17" t="n"/>
      <c r="E99" s="19" t="n"/>
      <c r="F99" s="5" t="n"/>
      <c r="G99" s="30" t="n"/>
      <c r="H99" s="30" t="n"/>
      <c r="I99" s="31">
        <f>IF(AND(G99="",H99=""),"",IFERROR(G99-H99,""))</f>
        <v/>
      </c>
      <c r="J99" s="5" t="n"/>
      <c r="K99" s="5" t="n"/>
      <c r="L99" s="5" t="n"/>
      <c r="M99" s="17" t="n"/>
      <c r="N99" s="28" t="n"/>
      <c r="O99" s="13">
        <f>IF(F99="","",IFERROR(INDEX('Mapeamento'!$C$7:$C$106,MATCH("Conta|"&amp;F99,'Mapeamento'!$F$7:$F$106,0)),""))</f>
        <v/>
      </c>
      <c r="P99" s="13">
        <f>IF(J99="","",IFERROR(INDEX('Mapeamento'!$C$7:$C$106,MATCH("Cliente|"&amp;J99,'Mapeamento'!$F$7:$F$106,0)),""))</f>
        <v/>
      </c>
      <c r="Q99" s="13">
        <f>IF(K99="","",IFERROR(INDEX('Mapeamento'!$C$7:$C$106,MATCH("Fornecedor|"&amp;K99,'Mapeamento'!$F$7:$F$106,0)),""))</f>
        <v/>
      </c>
      <c r="R99" s="13">
        <f>IF(OR(L99="",M99=""),"",IFERROR(INDEX('Mapeamento'!$C$7:$C$106,MATCH("Documento|"&amp;L99&amp;"|"&amp;M99,'Mapeamento'!$F$7:$F$106,0)),""))</f>
        <v/>
      </c>
      <c r="S99" s="13">
        <f>IF(OR(C99="",D99=""),"",C99&amp;"|"&amp;D99)</f>
        <v/>
      </c>
      <c r="T99" s="13">
        <f>IF(OR(S99="",E99=""),"",S99&amp;"|"&amp;TEXT(E99,"0"))</f>
        <v/>
      </c>
      <c r="U99" s="20">
        <f>IFERROR(IF(COUNTA(B99:H99,J99:N99)=0,"",TEXTJOIN(" | ",TRUE,IF(AND('Painel'!$B$12="Sim",B99=""),"Data do movimento",""),IF(AND('Painel'!$B$13="Sim",D99=""),"Referência do lançamento",""),IF(AND('Painel'!$B$14="Sim",E99=""),"N.º de linha",""),IF(AND('Painel'!$B$15="Sim",F99=""),"Conta de origem",""),IF(AND('Painel'!$B$16="Sim",G99=0,H99=0),"Sem débito/crédito",""),IF(AND('Painel'!$B$16="Sim",G99&gt;0,H99&gt;0),"Débito e crédito simultâneos",""),IF(AND('Painel'!$B$17="Sim",OR(AND(L99&lt;&gt;"",M99=""),AND(L99="",M99&lt;&gt;""))),"Documento incompleto",""))),"")</f>
        <v/>
      </c>
      <c r="V99" s="20">
        <f>IFERROR(IF(COUNTA(B99:H99,J99:N99)=0,"",TEXTJOIN(" | ",TRUE,IF(AND('Painel'!$B$18="Sim",F99&lt;&gt;"",OR(O99="",IFERROR(INDEX('Mapeamento'!$G$7:$G$106,MATCH("Conta|"&amp;F99,'Mapeamento'!$F$7:$F$106,0)),"")&lt;&gt;"Pronto")),"Conta",""),IF(AND('Painel'!$B$18="Sim",J99&lt;&gt;"",OR(P99="",IFERROR(INDEX('Mapeamento'!$G$7:$G$106,MATCH("Cliente|"&amp;J99,'Mapeamento'!$F$7:$F$106,0)),"")&lt;&gt;"Pronto")),"Cliente",""),IF(AND('Painel'!$B$18="Sim",K99&lt;&gt;"",OR(Q99="",IFERROR(INDEX('Mapeamento'!$G$7:$G$106,MATCH("Fornecedor|"&amp;K99,'Mapeamento'!$F$7:$F$106,0)),"")&lt;&gt;"Pronto")),"Fornecedor",""),IF(AND('Painel'!$B$18="Sim",L99&lt;&gt;"",M99&lt;&gt;"",OR(R99="",IFERROR(INDEX('Mapeamento'!$G$7:$G$106,MATCH("Documento|"&amp;L99&amp;"|"&amp;M99,'Mapeamento'!$F$7:$F$106,0)),"")&lt;&gt;"Pronto")),"Documento",""))),"")</f>
        <v/>
      </c>
      <c r="W99" s="20">
        <f>IF(T99="","",IF(COUNTIF($T$7:$T$106,T99)&gt;1,"Chave de linha repetida",""))</f>
        <v/>
      </c>
      <c r="X99" s="20">
        <f>IF(OR(L99="",M99=""),"",IF(COUNTIFS($L$7:$L$106,L99,$M$7:$M$106,M99)&gt;1,"Referência repetida — confirmar",""))</f>
        <v/>
      </c>
      <c r="Y99" s="13">
        <f>IF(S99="","",IF(AND(IFERROR(SUMIFS($G$7:$G$106,$S$7:$S$106,S99)-SUMIFS($H$7:$H$106,$S$7:$S$106,S99),0)&lt;='Painel'!$B$8,IFERROR(SUMIFS($G$7:$G$106,$S$7:$S$106,S99)-SUMIFS($H$7:$H$106,$S$7:$S$106,S99),0)&gt;=-'Painel'!$B$8),"Equilibrado","Desequilibrado"))</f>
        <v/>
      </c>
      <c r="Z99" s="5" t="n"/>
      <c r="AA99" s="17" t="n"/>
      <c r="AB99" s="13">
        <f>IF(COUNTA(B99:H99,J99:N99)=0,"",IF(OR(U99&lt;&gt;"",V99&lt;&gt;"",W99&lt;&gt;"",Y99="Desequilibrado"),"Anomalia","Conforme controlo"))</f>
        <v/>
      </c>
    </row>
    <row r="100">
      <c r="A100" s="18">
        <f>IF(COUNTA(B100:H100,J100:N100)=0,"",ROW()-6)</f>
        <v/>
      </c>
      <c r="B100" s="28" t="n"/>
      <c r="C100" s="5" t="n"/>
      <c r="D100" s="17" t="n"/>
      <c r="E100" s="19" t="n"/>
      <c r="F100" s="5" t="n"/>
      <c r="G100" s="30" t="n"/>
      <c r="H100" s="30" t="n"/>
      <c r="I100" s="31">
        <f>IF(AND(G100="",H100=""),"",IFERROR(G100-H100,""))</f>
        <v/>
      </c>
      <c r="J100" s="5" t="n"/>
      <c r="K100" s="5" t="n"/>
      <c r="L100" s="5" t="n"/>
      <c r="M100" s="17" t="n"/>
      <c r="N100" s="28" t="n"/>
      <c r="O100" s="13">
        <f>IF(F100="","",IFERROR(INDEX('Mapeamento'!$C$7:$C$106,MATCH("Conta|"&amp;F100,'Mapeamento'!$F$7:$F$106,0)),""))</f>
        <v/>
      </c>
      <c r="P100" s="13">
        <f>IF(J100="","",IFERROR(INDEX('Mapeamento'!$C$7:$C$106,MATCH("Cliente|"&amp;J100,'Mapeamento'!$F$7:$F$106,0)),""))</f>
        <v/>
      </c>
      <c r="Q100" s="13">
        <f>IF(K100="","",IFERROR(INDEX('Mapeamento'!$C$7:$C$106,MATCH("Fornecedor|"&amp;K100,'Mapeamento'!$F$7:$F$106,0)),""))</f>
        <v/>
      </c>
      <c r="R100" s="13">
        <f>IF(OR(L100="",M100=""),"",IFERROR(INDEX('Mapeamento'!$C$7:$C$106,MATCH("Documento|"&amp;L100&amp;"|"&amp;M100,'Mapeamento'!$F$7:$F$106,0)),""))</f>
        <v/>
      </c>
      <c r="S100" s="13">
        <f>IF(OR(C100="",D100=""),"",C100&amp;"|"&amp;D100)</f>
        <v/>
      </c>
      <c r="T100" s="13">
        <f>IF(OR(S100="",E100=""),"",S100&amp;"|"&amp;TEXT(E100,"0"))</f>
        <v/>
      </c>
      <c r="U100" s="20">
        <f>IFERROR(IF(COUNTA(B100:H100,J100:N100)=0,"",TEXTJOIN(" | ",TRUE,IF(AND('Painel'!$B$12="Sim",B100=""),"Data do movimento",""),IF(AND('Painel'!$B$13="Sim",D100=""),"Referência do lançamento",""),IF(AND('Painel'!$B$14="Sim",E100=""),"N.º de linha",""),IF(AND('Painel'!$B$15="Sim",F100=""),"Conta de origem",""),IF(AND('Painel'!$B$16="Sim",G100=0,H100=0),"Sem débito/crédito",""),IF(AND('Painel'!$B$16="Sim",G100&gt;0,H100&gt;0),"Débito e crédito simultâneos",""),IF(AND('Painel'!$B$17="Sim",OR(AND(L100&lt;&gt;"",M100=""),AND(L100="",M100&lt;&gt;""))),"Documento incompleto",""))),"")</f>
        <v/>
      </c>
      <c r="V100" s="20">
        <f>IFERROR(IF(COUNTA(B100:H100,J100:N100)=0,"",TEXTJOIN(" | ",TRUE,IF(AND('Painel'!$B$18="Sim",F100&lt;&gt;"",OR(O100="",IFERROR(INDEX('Mapeamento'!$G$7:$G$106,MATCH("Conta|"&amp;F100,'Mapeamento'!$F$7:$F$106,0)),"")&lt;&gt;"Pronto")),"Conta",""),IF(AND('Painel'!$B$18="Sim",J100&lt;&gt;"",OR(P100="",IFERROR(INDEX('Mapeamento'!$G$7:$G$106,MATCH("Cliente|"&amp;J100,'Mapeamento'!$F$7:$F$106,0)),"")&lt;&gt;"Pronto")),"Cliente",""),IF(AND('Painel'!$B$18="Sim",K100&lt;&gt;"",OR(Q100="",IFERROR(INDEX('Mapeamento'!$G$7:$G$106,MATCH("Fornecedor|"&amp;K100,'Mapeamento'!$F$7:$F$106,0)),"")&lt;&gt;"Pronto")),"Fornecedor",""),IF(AND('Painel'!$B$18="Sim",L100&lt;&gt;"",M100&lt;&gt;"",OR(R100="",IFERROR(INDEX('Mapeamento'!$G$7:$G$106,MATCH("Documento|"&amp;L100&amp;"|"&amp;M100,'Mapeamento'!$F$7:$F$106,0)),"")&lt;&gt;"Pronto")),"Documento",""))),"")</f>
        <v/>
      </c>
      <c r="W100" s="20">
        <f>IF(T100="","",IF(COUNTIF($T$7:$T$106,T100)&gt;1,"Chave de linha repetida",""))</f>
        <v/>
      </c>
      <c r="X100" s="20">
        <f>IF(OR(L100="",M100=""),"",IF(COUNTIFS($L$7:$L$106,L100,$M$7:$M$106,M100)&gt;1,"Referência repetida — confirmar",""))</f>
        <v/>
      </c>
      <c r="Y100" s="13">
        <f>IF(S100="","",IF(AND(IFERROR(SUMIFS($G$7:$G$106,$S$7:$S$106,S100)-SUMIFS($H$7:$H$106,$S$7:$S$106,S100),0)&lt;='Painel'!$B$8,IFERROR(SUMIFS($G$7:$G$106,$S$7:$S$106,S100)-SUMIFS($H$7:$H$106,$S$7:$S$106,S100),0)&gt;=-'Painel'!$B$8),"Equilibrado","Desequilibrado"))</f>
        <v/>
      </c>
      <c r="Z100" s="5" t="n"/>
      <c r="AA100" s="17" t="n"/>
      <c r="AB100" s="13">
        <f>IF(COUNTA(B100:H100,J100:N100)=0,"",IF(OR(U100&lt;&gt;"",V100&lt;&gt;"",W100&lt;&gt;"",Y100="Desequilibrado"),"Anomalia","Conforme controlo"))</f>
        <v/>
      </c>
    </row>
    <row r="101">
      <c r="A101" s="18">
        <f>IF(COUNTA(B101:H101,J101:N101)=0,"",ROW()-6)</f>
        <v/>
      </c>
      <c r="B101" s="28" t="n"/>
      <c r="C101" s="5" t="n"/>
      <c r="D101" s="17" t="n"/>
      <c r="E101" s="19" t="n"/>
      <c r="F101" s="5" t="n"/>
      <c r="G101" s="30" t="n"/>
      <c r="H101" s="30" t="n"/>
      <c r="I101" s="31">
        <f>IF(AND(G101="",H101=""),"",IFERROR(G101-H101,""))</f>
        <v/>
      </c>
      <c r="J101" s="5" t="n"/>
      <c r="K101" s="5" t="n"/>
      <c r="L101" s="5" t="n"/>
      <c r="M101" s="17" t="n"/>
      <c r="N101" s="28" t="n"/>
      <c r="O101" s="13">
        <f>IF(F101="","",IFERROR(INDEX('Mapeamento'!$C$7:$C$106,MATCH("Conta|"&amp;F101,'Mapeamento'!$F$7:$F$106,0)),""))</f>
        <v/>
      </c>
      <c r="P101" s="13">
        <f>IF(J101="","",IFERROR(INDEX('Mapeamento'!$C$7:$C$106,MATCH("Cliente|"&amp;J101,'Mapeamento'!$F$7:$F$106,0)),""))</f>
        <v/>
      </c>
      <c r="Q101" s="13">
        <f>IF(K101="","",IFERROR(INDEX('Mapeamento'!$C$7:$C$106,MATCH("Fornecedor|"&amp;K101,'Mapeamento'!$F$7:$F$106,0)),""))</f>
        <v/>
      </c>
      <c r="R101" s="13">
        <f>IF(OR(L101="",M101=""),"",IFERROR(INDEX('Mapeamento'!$C$7:$C$106,MATCH("Documento|"&amp;L101&amp;"|"&amp;M101,'Mapeamento'!$F$7:$F$106,0)),""))</f>
        <v/>
      </c>
      <c r="S101" s="13">
        <f>IF(OR(C101="",D101=""),"",C101&amp;"|"&amp;D101)</f>
        <v/>
      </c>
      <c r="T101" s="13">
        <f>IF(OR(S101="",E101=""),"",S101&amp;"|"&amp;TEXT(E101,"0"))</f>
        <v/>
      </c>
      <c r="U101" s="20">
        <f>IFERROR(IF(COUNTA(B101:H101,J101:N101)=0,"",TEXTJOIN(" | ",TRUE,IF(AND('Painel'!$B$12="Sim",B101=""),"Data do movimento",""),IF(AND('Painel'!$B$13="Sim",D101=""),"Referência do lançamento",""),IF(AND('Painel'!$B$14="Sim",E101=""),"N.º de linha",""),IF(AND('Painel'!$B$15="Sim",F101=""),"Conta de origem",""),IF(AND('Painel'!$B$16="Sim",G101=0,H101=0),"Sem débito/crédito",""),IF(AND('Painel'!$B$16="Sim",G101&gt;0,H101&gt;0),"Débito e crédito simultâneos",""),IF(AND('Painel'!$B$17="Sim",OR(AND(L101&lt;&gt;"",M101=""),AND(L101="",M101&lt;&gt;""))),"Documento incompleto",""))),"")</f>
        <v/>
      </c>
      <c r="V101" s="20">
        <f>IFERROR(IF(COUNTA(B101:H101,J101:N101)=0,"",TEXTJOIN(" | ",TRUE,IF(AND('Painel'!$B$18="Sim",F101&lt;&gt;"",OR(O101="",IFERROR(INDEX('Mapeamento'!$G$7:$G$106,MATCH("Conta|"&amp;F101,'Mapeamento'!$F$7:$F$106,0)),"")&lt;&gt;"Pronto")),"Conta",""),IF(AND('Painel'!$B$18="Sim",J101&lt;&gt;"",OR(P101="",IFERROR(INDEX('Mapeamento'!$G$7:$G$106,MATCH("Cliente|"&amp;J101,'Mapeamento'!$F$7:$F$106,0)),"")&lt;&gt;"Pronto")),"Cliente",""),IF(AND('Painel'!$B$18="Sim",K101&lt;&gt;"",OR(Q101="",IFERROR(INDEX('Mapeamento'!$G$7:$G$106,MATCH("Fornecedor|"&amp;K101,'Mapeamento'!$F$7:$F$106,0)),"")&lt;&gt;"Pronto")),"Fornecedor",""),IF(AND('Painel'!$B$18="Sim",L101&lt;&gt;"",M101&lt;&gt;"",OR(R101="",IFERROR(INDEX('Mapeamento'!$G$7:$G$106,MATCH("Documento|"&amp;L101&amp;"|"&amp;M101,'Mapeamento'!$F$7:$F$106,0)),"")&lt;&gt;"Pronto")),"Documento",""))),"")</f>
        <v/>
      </c>
      <c r="W101" s="20">
        <f>IF(T101="","",IF(COUNTIF($T$7:$T$106,T101)&gt;1,"Chave de linha repetida",""))</f>
        <v/>
      </c>
      <c r="X101" s="20">
        <f>IF(OR(L101="",M101=""),"",IF(COUNTIFS($L$7:$L$106,L101,$M$7:$M$106,M101)&gt;1,"Referência repetida — confirmar",""))</f>
        <v/>
      </c>
      <c r="Y101" s="13">
        <f>IF(S101="","",IF(AND(IFERROR(SUMIFS($G$7:$G$106,$S$7:$S$106,S101)-SUMIFS($H$7:$H$106,$S$7:$S$106,S101),0)&lt;='Painel'!$B$8,IFERROR(SUMIFS($G$7:$G$106,$S$7:$S$106,S101)-SUMIFS($H$7:$H$106,$S$7:$S$106,S101),0)&gt;=-'Painel'!$B$8),"Equilibrado","Desequilibrado"))</f>
        <v/>
      </c>
      <c r="Z101" s="5" t="n"/>
      <c r="AA101" s="17" t="n"/>
      <c r="AB101" s="13">
        <f>IF(COUNTA(B101:H101,J101:N101)=0,"",IF(OR(U101&lt;&gt;"",V101&lt;&gt;"",W101&lt;&gt;"",Y101="Desequilibrado"),"Anomalia","Conforme controlo"))</f>
        <v/>
      </c>
    </row>
    <row r="102">
      <c r="A102" s="18">
        <f>IF(COUNTA(B102:H102,J102:N102)=0,"",ROW()-6)</f>
        <v/>
      </c>
      <c r="B102" s="28" t="n"/>
      <c r="C102" s="5" t="n"/>
      <c r="D102" s="17" t="n"/>
      <c r="E102" s="19" t="n"/>
      <c r="F102" s="5" t="n"/>
      <c r="G102" s="30" t="n"/>
      <c r="H102" s="30" t="n"/>
      <c r="I102" s="31">
        <f>IF(AND(G102="",H102=""),"",IFERROR(G102-H102,""))</f>
        <v/>
      </c>
      <c r="J102" s="5" t="n"/>
      <c r="K102" s="5" t="n"/>
      <c r="L102" s="5" t="n"/>
      <c r="M102" s="17" t="n"/>
      <c r="N102" s="28" t="n"/>
      <c r="O102" s="13">
        <f>IF(F102="","",IFERROR(INDEX('Mapeamento'!$C$7:$C$106,MATCH("Conta|"&amp;F102,'Mapeamento'!$F$7:$F$106,0)),""))</f>
        <v/>
      </c>
      <c r="P102" s="13">
        <f>IF(J102="","",IFERROR(INDEX('Mapeamento'!$C$7:$C$106,MATCH("Cliente|"&amp;J102,'Mapeamento'!$F$7:$F$106,0)),""))</f>
        <v/>
      </c>
      <c r="Q102" s="13">
        <f>IF(K102="","",IFERROR(INDEX('Mapeamento'!$C$7:$C$106,MATCH("Fornecedor|"&amp;K102,'Mapeamento'!$F$7:$F$106,0)),""))</f>
        <v/>
      </c>
      <c r="R102" s="13">
        <f>IF(OR(L102="",M102=""),"",IFERROR(INDEX('Mapeamento'!$C$7:$C$106,MATCH("Documento|"&amp;L102&amp;"|"&amp;M102,'Mapeamento'!$F$7:$F$106,0)),""))</f>
        <v/>
      </c>
      <c r="S102" s="13">
        <f>IF(OR(C102="",D102=""),"",C102&amp;"|"&amp;D102)</f>
        <v/>
      </c>
      <c r="T102" s="13">
        <f>IF(OR(S102="",E102=""),"",S102&amp;"|"&amp;TEXT(E102,"0"))</f>
        <v/>
      </c>
      <c r="U102" s="20">
        <f>IFERROR(IF(COUNTA(B102:H102,J102:N102)=0,"",TEXTJOIN(" | ",TRUE,IF(AND('Painel'!$B$12="Sim",B102=""),"Data do movimento",""),IF(AND('Painel'!$B$13="Sim",D102=""),"Referência do lançamento",""),IF(AND('Painel'!$B$14="Sim",E102=""),"N.º de linha",""),IF(AND('Painel'!$B$15="Sim",F102=""),"Conta de origem",""),IF(AND('Painel'!$B$16="Sim",G102=0,H102=0),"Sem débito/crédito",""),IF(AND('Painel'!$B$16="Sim",G102&gt;0,H102&gt;0),"Débito e crédito simultâneos",""),IF(AND('Painel'!$B$17="Sim",OR(AND(L102&lt;&gt;"",M102=""),AND(L102="",M102&lt;&gt;""))),"Documento incompleto",""))),"")</f>
        <v/>
      </c>
      <c r="V102" s="20">
        <f>IFERROR(IF(COUNTA(B102:H102,J102:N102)=0,"",TEXTJOIN(" | ",TRUE,IF(AND('Painel'!$B$18="Sim",F102&lt;&gt;"",OR(O102="",IFERROR(INDEX('Mapeamento'!$G$7:$G$106,MATCH("Conta|"&amp;F102,'Mapeamento'!$F$7:$F$106,0)),"")&lt;&gt;"Pronto")),"Conta",""),IF(AND('Painel'!$B$18="Sim",J102&lt;&gt;"",OR(P102="",IFERROR(INDEX('Mapeamento'!$G$7:$G$106,MATCH("Cliente|"&amp;J102,'Mapeamento'!$F$7:$F$106,0)),"")&lt;&gt;"Pronto")),"Cliente",""),IF(AND('Painel'!$B$18="Sim",K102&lt;&gt;"",OR(Q102="",IFERROR(INDEX('Mapeamento'!$G$7:$G$106,MATCH("Fornecedor|"&amp;K102,'Mapeamento'!$F$7:$F$106,0)),"")&lt;&gt;"Pronto")),"Fornecedor",""),IF(AND('Painel'!$B$18="Sim",L102&lt;&gt;"",M102&lt;&gt;"",OR(R102="",IFERROR(INDEX('Mapeamento'!$G$7:$G$106,MATCH("Documento|"&amp;L102&amp;"|"&amp;M102,'Mapeamento'!$F$7:$F$106,0)),"")&lt;&gt;"Pronto")),"Documento",""))),"")</f>
        <v/>
      </c>
      <c r="W102" s="20">
        <f>IF(T102="","",IF(COUNTIF($T$7:$T$106,T102)&gt;1,"Chave de linha repetida",""))</f>
        <v/>
      </c>
      <c r="X102" s="20">
        <f>IF(OR(L102="",M102=""),"",IF(COUNTIFS($L$7:$L$106,L102,$M$7:$M$106,M102)&gt;1,"Referência repetida — confirmar",""))</f>
        <v/>
      </c>
      <c r="Y102" s="13">
        <f>IF(S102="","",IF(AND(IFERROR(SUMIFS($G$7:$G$106,$S$7:$S$106,S102)-SUMIFS($H$7:$H$106,$S$7:$S$106,S102),0)&lt;='Painel'!$B$8,IFERROR(SUMIFS($G$7:$G$106,$S$7:$S$106,S102)-SUMIFS($H$7:$H$106,$S$7:$S$106,S102),0)&gt;=-'Painel'!$B$8),"Equilibrado","Desequilibrado"))</f>
        <v/>
      </c>
      <c r="Z102" s="5" t="n"/>
      <c r="AA102" s="17" t="n"/>
      <c r="AB102" s="13">
        <f>IF(COUNTA(B102:H102,J102:N102)=0,"",IF(OR(U102&lt;&gt;"",V102&lt;&gt;"",W102&lt;&gt;"",Y102="Desequilibrado"),"Anomalia","Conforme controlo"))</f>
        <v/>
      </c>
    </row>
    <row r="103">
      <c r="A103" s="18">
        <f>IF(COUNTA(B103:H103,J103:N103)=0,"",ROW()-6)</f>
        <v/>
      </c>
      <c r="B103" s="28" t="n"/>
      <c r="C103" s="5" t="n"/>
      <c r="D103" s="17" t="n"/>
      <c r="E103" s="19" t="n"/>
      <c r="F103" s="5" t="n"/>
      <c r="G103" s="30" t="n"/>
      <c r="H103" s="30" t="n"/>
      <c r="I103" s="31">
        <f>IF(AND(G103="",H103=""),"",IFERROR(G103-H103,""))</f>
        <v/>
      </c>
      <c r="J103" s="5" t="n"/>
      <c r="K103" s="5" t="n"/>
      <c r="L103" s="5" t="n"/>
      <c r="M103" s="17" t="n"/>
      <c r="N103" s="28" t="n"/>
      <c r="O103" s="13">
        <f>IF(F103="","",IFERROR(INDEX('Mapeamento'!$C$7:$C$106,MATCH("Conta|"&amp;F103,'Mapeamento'!$F$7:$F$106,0)),""))</f>
        <v/>
      </c>
      <c r="P103" s="13">
        <f>IF(J103="","",IFERROR(INDEX('Mapeamento'!$C$7:$C$106,MATCH("Cliente|"&amp;J103,'Mapeamento'!$F$7:$F$106,0)),""))</f>
        <v/>
      </c>
      <c r="Q103" s="13">
        <f>IF(K103="","",IFERROR(INDEX('Mapeamento'!$C$7:$C$106,MATCH("Fornecedor|"&amp;K103,'Mapeamento'!$F$7:$F$106,0)),""))</f>
        <v/>
      </c>
      <c r="R103" s="13">
        <f>IF(OR(L103="",M103=""),"",IFERROR(INDEX('Mapeamento'!$C$7:$C$106,MATCH("Documento|"&amp;L103&amp;"|"&amp;M103,'Mapeamento'!$F$7:$F$106,0)),""))</f>
        <v/>
      </c>
      <c r="S103" s="13">
        <f>IF(OR(C103="",D103=""),"",C103&amp;"|"&amp;D103)</f>
        <v/>
      </c>
      <c r="T103" s="13">
        <f>IF(OR(S103="",E103=""),"",S103&amp;"|"&amp;TEXT(E103,"0"))</f>
        <v/>
      </c>
      <c r="U103" s="20">
        <f>IFERROR(IF(COUNTA(B103:H103,J103:N103)=0,"",TEXTJOIN(" | ",TRUE,IF(AND('Painel'!$B$12="Sim",B103=""),"Data do movimento",""),IF(AND('Painel'!$B$13="Sim",D103=""),"Referência do lançamento",""),IF(AND('Painel'!$B$14="Sim",E103=""),"N.º de linha",""),IF(AND('Painel'!$B$15="Sim",F103=""),"Conta de origem",""),IF(AND('Painel'!$B$16="Sim",G103=0,H103=0),"Sem débito/crédito",""),IF(AND('Painel'!$B$16="Sim",G103&gt;0,H103&gt;0),"Débito e crédito simultâneos",""),IF(AND('Painel'!$B$17="Sim",OR(AND(L103&lt;&gt;"",M103=""),AND(L103="",M103&lt;&gt;""))),"Documento incompleto",""))),"")</f>
        <v/>
      </c>
      <c r="V103" s="20">
        <f>IFERROR(IF(COUNTA(B103:H103,J103:N103)=0,"",TEXTJOIN(" | ",TRUE,IF(AND('Painel'!$B$18="Sim",F103&lt;&gt;"",OR(O103="",IFERROR(INDEX('Mapeamento'!$G$7:$G$106,MATCH("Conta|"&amp;F103,'Mapeamento'!$F$7:$F$106,0)),"")&lt;&gt;"Pronto")),"Conta",""),IF(AND('Painel'!$B$18="Sim",J103&lt;&gt;"",OR(P103="",IFERROR(INDEX('Mapeamento'!$G$7:$G$106,MATCH("Cliente|"&amp;J103,'Mapeamento'!$F$7:$F$106,0)),"")&lt;&gt;"Pronto")),"Cliente",""),IF(AND('Painel'!$B$18="Sim",K103&lt;&gt;"",OR(Q103="",IFERROR(INDEX('Mapeamento'!$G$7:$G$106,MATCH("Fornecedor|"&amp;K103,'Mapeamento'!$F$7:$F$106,0)),"")&lt;&gt;"Pronto")),"Fornecedor",""),IF(AND('Painel'!$B$18="Sim",L103&lt;&gt;"",M103&lt;&gt;"",OR(R103="",IFERROR(INDEX('Mapeamento'!$G$7:$G$106,MATCH("Documento|"&amp;L103&amp;"|"&amp;M103,'Mapeamento'!$F$7:$F$106,0)),"")&lt;&gt;"Pronto")),"Documento",""))),"")</f>
        <v/>
      </c>
      <c r="W103" s="20">
        <f>IF(T103="","",IF(COUNTIF($T$7:$T$106,T103)&gt;1,"Chave de linha repetida",""))</f>
        <v/>
      </c>
      <c r="X103" s="20">
        <f>IF(OR(L103="",M103=""),"",IF(COUNTIFS($L$7:$L$106,L103,$M$7:$M$106,M103)&gt;1,"Referência repetida — confirmar",""))</f>
        <v/>
      </c>
      <c r="Y103" s="13">
        <f>IF(S103="","",IF(AND(IFERROR(SUMIFS($G$7:$G$106,$S$7:$S$106,S103)-SUMIFS($H$7:$H$106,$S$7:$S$106,S103),0)&lt;='Painel'!$B$8,IFERROR(SUMIFS($G$7:$G$106,$S$7:$S$106,S103)-SUMIFS($H$7:$H$106,$S$7:$S$106,S103),0)&gt;=-'Painel'!$B$8),"Equilibrado","Desequilibrado"))</f>
        <v/>
      </c>
      <c r="Z103" s="5" t="n"/>
      <c r="AA103" s="17" t="n"/>
      <c r="AB103" s="13">
        <f>IF(COUNTA(B103:H103,J103:N103)=0,"",IF(OR(U103&lt;&gt;"",V103&lt;&gt;"",W103&lt;&gt;"",Y103="Desequilibrado"),"Anomalia","Conforme controlo"))</f>
        <v/>
      </c>
    </row>
    <row r="104">
      <c r="A104" s="18">
        <f>IF(COUNTA(B104:H104,J104:N104)=0,"",ROW()-6)</f>
        <v/>
      </c>
      <c r="B104" s="28" t="n"/>
      <c r="C104" s="5" t="n"/>
      <c r="D104" s="17" t="n"/>
      <c r="E104" s="19" t="n"/>
      <c r="F104" s="5" t="n"/>
      <c r="G104" s="30" t="n"/>
      <c r="H104" s="30" t="n"/>
      <c r="I104" s="31">
        <f>IF(AND(G104="",H104=""),"",IFERROR(G104-H104,""))</f>
        <v/>
      </c>
      <c r="J104" s="5" t="n"/>
      <c r="K104" s="5" t="n"/>
      <c r="L104" s="5" t="n"/>
      <c r="M104" s="17" t="n"/>
      <c r="N104" s="28" t="n"/>
      <c r="O104" s="13">
        <f>IF(F104="","",IFERROR(INDEX('Mapeamento'!$C$7:$C$106,MATCH("Conta|"&amp;F104,'Mapeamento'!$F$7:$F$106,0)),""))</f>
        <v/>
      </c>
      <c r="P104" s="13">
        <f>IF(J104="","",IFERROR(INDEX('Mapeamento'!$C$7:$C$106,MATCH("Cliente|"&amp;J104,'Mapeamento'!$F$7:$F$106,0)),""))</f>
        <v/>
      </c>
      <c r="Q104" s="13">
        <f>IF(K104="","",IFERROR(INDEX('Mapeamento'!$C$7:$C$106,MATCH("Fornecedor|"&amp;K104,'Mapeamento'!$F$7:$F$106,0)),""))</f>
        <v/>
      </c>
      <c r="R104" s="13">
        <f>IF(OR(L104="",M104=""),"",IFERROR(INDEX('Mapeamento'!$C$7:$C$106,MATCH("Documento|"&amp;L104&amp;"|"&amp;M104,'Mapeamento'!$F$7:$F$106,0)),""))</f>
        <v/>
      </c>
      <c r="S104" s="13">
        <f>IF(OR(C104="",D104=""),"",C104&amp;"|"&amp;D104)</f>
        <v/>
      </c>
      <c r="T104" s="13">
        <f>IF(OR(S104="",E104=""),"",S104&amp;"|"&amp;TEXT(E104,"0"))</f>
        <v/>
      </c>
      <c r="U104" s="20">
        <f>IFERROR(IF(COUNTA(B104:H104,J104:N104)=0,"",TEXTJOIN(" | ",TRUE,IF(AND('Painel'!$B$12="Sim",B104=""),"Data do movimento",""),IF(AND('Painel'!$B$13="Sim",D104=""),"Referência do lançamento",""),IF(AND('Painel'!$B$14="Sim",E104=""),"N.º de linha",""),IF(AND('Painel'!$B$15="Sim",F104=""),"Conta de origem",""),IF(AND('Painel'!$B$16="Sim",G104=0,H104=0),"Sem débito/crédito",""),IF(AND('Painel'!$B$16="Sim",G104&gt;0,H104&gt;0),"Débito e crédito simultâneos",""),IF(AND('Painel'!$B$17="Sim",OR(AND(L104&lt;&gt;"",M104=""),AND(L104="",M104&lt;&gt;""))),"Documento incompleto",""))),"")</f>
        <v/>
      </c>
      <c r="V104" s="20">
        <f>IFERROR(IF(COUNTA(B104:H104,J104:N104)=0,"",TEXTJOIN(" | ",TRUE,IF(AND('Painel'!$B$18="Sim",F104&lt;&gt;"",OR(O104="",IFERROR(INDEX('Mapeamento'!$G$7:$G$106,MATCH("Conta|"&amp;F104,'Mapeamento'!$F$7:$F$106,0)),"")&lt;&gt;"Pronto")),"Conta",""),IF(AND('Painel'!$B$18="Sim",J104&lt;&gt;"",OR(P104="",IFERROR(INDEX('Mapeamento'!$G$7:$G$106,MATCH("Cliente|"&amp;J104,'Mapeamento'!$F$7:$F$106,0)),"")&lt;&gt;"Pronto")),"Cliente",""),IF(AND('Painel'!$B$18="Sim",K104&lt;&gt;"",OR(Q104="",IFERROR(INDEX('Mapeamento'!$G$7:$G$106,MATCH("Fornecedor|"&amp;K104,'Mapeamento'!$F$7:$F$106,0)),"")&lt;&gt;"Pronto")),"Fornecedor",""),IF(AND('Painel'!$B$18="Sim",L104&lt;&gt;"",M104&lt;&gt;"",OR(R104="",IFERROR(INDEX('Mapeamento'!$G$7:$G$106,MATCH("Documento|"&amp;L104&amp;"|"&amp;M104,'Mapeamento'!$F$7:$F$106,0)),"")&lt;&gt;"Pronto")),"Documento",""))),"")</f>
        <v/>
      </c>
      <c r="W104" s="20">
        <f>IF(T104="","",IF(COUNTIF($T$7:$T$106,T104)&gt;1,"Chave de linha repetida",""))</f>
        <v/>
      </c>
      <c r="X104" s="20">
        <f>IF(OR(L104="",M104=""),"",IF(COUNTIFS($L$7:$L$106,L104,$M$7:$M$106,M104)&gt;1,"Referência repetida — confirmar",""))</f>
        <v/>
      </c>
      <c r="Y104" s="13">
        <f>IF(S104="","",IF(AND(IFERROR(SUMIFS($G$7:$G$106,$S$7:$S$106,S104)-SUMIFS($H$7:$H$106,$S$7:$S$106,S104),0)&lt;='Painel'!$B$8,IFERROR(SUMIFS($G$7:$G$106,$S$7:$S$106,S104)-SUMIFS($H$7:$H$106,$S$7:$S$106,S104),0)&gt;=-'Painel'!$B$8),"Equilibrado","Desequilibrado"))</f>
        <v/>
      </c>
      <c r="Z104" s="5" t="n"/>
      <c r="AA104" s="17" t="n"/>
      <c r="AB104" s="13">
        <f>IF(COUNTA(B104:H104,J104:N104)=0,"",IF(OR(U104&lt;&gt;"",V104&lt;&gt;"",W104&lt;&gt;"",Y104="Desequilibrado"),"Anomalia","Conforme controlo"))</f>
        <v/>
      </c>
    </row>
    <row r="105">
      <c r="A105" s="18">
        <f>IF(COUNTA(B105:H105,J105:N105)=0,"",ROW()-6)</f>
        <v/>
      </c>
      <c r="B105" s="28" t="n"/>
      <c r="C105" s="5" t="n"/>
      <c r="D105" s="17" t="n"/>
      <c r="E105" s="19" t="n"/>
      <c r="F105" s="5" t="n"/>
      <c r="G105" s="30" t="n"/>
      <c r="H105" s="30" t="n"/>
      <c r="I105" s="31">
        <f>IF(AND(G105="",H105=""),"",IFERROR(G105-H105,""))</f>
        <v/>
      </c>
      <c r="J105" s="5" t="n"/>
      <c r="K105" s="5" t="n"/>
      <c r="L105" s="5" t="n"/>
      <c r="M105" s="17" t="n"/>
      <c r="N105" s="28" t="n"/>
      <c r="O105" s="13">
        <f>IF(F105="","",IFERROR(INDEX('Mapeamento'!$C$7:$C$106,MATCH("Conta|"&amp;F105,'Mapeamento'!$F$7:$F$106,0)),""))</f>
        <v/>
      </c>
      <c r="P105" s="13">
        <f>IF(J105="","",IFERROR(INDEX('Mapeamento'!$C$7:$C$106,MATCH("Cliente|"&amp;J105,'Mapeamento'!$F$7:$F$106,0)),""))</f>
        <v/>
      </c>
      <c r="Q105" s="13">
        <f>IF(K105="","",IFERROR(INDEX('Mapeamento'!$C$7:$C$106,MATCH("Fornecedor|"&amp;K105,'Mapeamento'!$F$7:$F$106,0)),""))</f>
        <v/>
      </c>
      <c r="R105" s="13">
        <f>IF(OR(L105="",M105=""),"",IFERROR(INDEX('Mapeamento'!$C$7:$C$106,MATCH("Documento|"&amp;L105&amp;"|"&amp;M105,'Mapeamento'!$F$7:$F$106,0)),""))</f>
        <v/>
      </c>
      <c r="S105" s="13">
        <f>IF(OR(C105="",D105=""),"",C105&amp;"|"&amp;D105)</f>
        <v/>
      </c>
      <c r="T105" s="13">
        <f>IF(OR(S105="",E105=""),"",S105&amp;"|"&amp;TEXT(E105,"0"))</f>
        <v/>
      </c>
      <c r="U105" s="20">
        <f>IFERROR(IF(COUNTA(B105:H105,J105:N105)=0,"",TEXTJOIN(" | ",TRUE,IF(AND('Painel'!$B$12="Sim",B105=""),"Data do movimento",""),IF(AND('Painel'!$B$13="Sim",D105=""),"Referência do lançamento",""),IF(AND('Painel'!$B$14="Sim",E105=""),"N.º de linha",""),IF(AND('Painel'!$B$15="Sim",F105=""),"Conta de origem",""),IF(AND('Painel'!$B$16="Sim",G105=0,H105=0),"Sem débito/crédito",""),IF(AND('Painel'!$B$16="Sim",G105&gt;0,H105&gt;0),"Débito e crédito simultâneos",""),IF(AND('Painel'!$B$17="Sim",OR(AND(L105&lt;&gt;"",M105=""),AND(L105="",M105&lt;&gt;""))),"Documento incompleto",""))),"")</f>
        <v/>
      </c>
      <c r="V105" s="20">
        <f>IFERROR(IF(COUNTA(B105:H105,J105:N105)=0,"",TEXTJOIN(" | ",TRUE,IF(AND('Painel'!$B$18="Sim",F105&lt;&gt;"",OR(O105="",IFERROR(INDEX('Mapeamento'!$G$7:$G$106,MATCH("Conta|"&amp;F105,'Mapeamento'!$F$7:$F$106,0)),"")&lt;&gt;"Pronto")),"Conta",""),IF(AND('Painel'!$B$18="Sim",J105&lt;&gt;"",OR(P105="",IFERROR(INDEX('Mapeamento'!$G$7:$G$106,MATCH("Cliente|"&amp;J105,'Mapeamento'!$F$7:$F$106,0)),"")&lt;&gt;"Pronto")),"Cliente",""),IF(AND('Painel'!$B$18="Sim",K105&lt;&gt;"",OR(Q105="",IFERROR(INDEX('Mapeamento'!$G$7:$G$106,MATCH("Fornecedor|"&amp;K105,'Mapeamento'!$F$7:$F$106,0)),"")&lt;&gt;"Pronto")),"Fornecedor",""),IF(AND('Painel'!$B$18="Sim",L105&lt;&gt;"",M105&lt;&gt;"",OR(R105="",IFERROR(INDEX('Mapeamento'!$G$7:$G$106,MATCH("Documento|"&amp;L105&amp;"|"&amp;M105,'Mapeamento'!$F$7:$F$106,0)),"")&lt;&gt;"Pronto")),"Documento",""))),"")</f>
        <v/>
      </c>
      <c r="W105" s="20">
        <f>IF(T105="","",IF(COUNTIF($T$7:$T$106,T105)&gt;1,"Chave de linha repetida",""))</f>
        <v/>
      </c>
      <c r="X105" s="20">
        <f>IF(OR(L105="",M105=""),"",IF(COUNTIFS($L$7:$L$106,L105,$M$7:$M$106,M105)&gt;1,"Referência repetida — confirmar",""))</f>
        <v/>
      </c>
      <c r="Y105" s="13">
        <f>IF(S105="","",IF(AND(IFERROR(SUMIFS($G$7:$G$106,$S$7:$S$106,S105)-SUMIFS($H$7:$H$106,$S$7:$S$106,S105),0)&lt;='Painel'!$B$8,IFERROR(SUMIFS($G$7:$G$106,$S$7:$S$106,S105)-SUMIFS($H$7:$H$106,$S$7:$S$106,S105),0)&gt;=-'Painel'!$B$8),"Equilibrado","Desequilibrado"))</f>
        <v/>
      </c>
      <c r="Z105" s="5" t="n"/>
      <c r="AA105" s="17" t="n"/>
      <c r="AB105" s="13">
        <f>IF(COUNTA(B105:H105,J105:N105)=0,"",IF(OR(U105&lt;&gt;"",V105&lt;&gt;"",W105&lt;&gt;"",Y105="Desequilibrado"),"Anomalia","Conforme controlo"))</f>
        <v/>
      </c>
    </row>
    <row r="106">
      <c r="A106" s="18">
        <f>IF(COUNTA(B106:H106,J106:N106)=0,"",ROW()-6)</f>
        <v/>
      </c>
      <c r="B106" s="28" t="n"/>
      <c r="C106" s="5" t="n"/>
      <c r="D106" s="17" t="n"/>
      <c r="E106" s="19" t="n"/>
      <c r="F106" s="5" t="n"/>
      <c r="G106" s="30" t="n"/>
      <c r="H106" s="30" t="n"/>
      <c r="I106" s="31">
        <f>IF(AND(G106="",H106=""),"",IFERROR(G106-H106,""))</f>
        <v/>
      </c>
      <c r="J106" s="5" t="n"/>
      <c r="K106" s="5" t="n"/>
      <c r="L106" s="5" t="n"/>
      <c r="M106" s="17" t="n"/>
      <c r="N106" s="28" t="n"/>
      <c r="O106" s="13">
        <f>IF(F106="","",IFERROR(INDEX('Mapeamento'!$C$7:$C$106,MATCH("Conta|"&amp;F106,'Mapeamento'!$F$7:$F$106,0)),""))</f>
        <v/>
      </c>
      <c r="P106" s="13">
        <f>IF(J106="","",IFERROR(INDEX('Mapeamento'!$C$7:$C$106,MATCH("Cliente|"&amp;J106,'Mapeamento'!$F$7:$F$106,0)),""))</f>
        <v/>
      </c>
      <c r="Q106" s="13">
        <f>IF(K106="","",IFERROR(INDEX('Mapeamento'!$C$7:$C$106,MATCH("Fornecedor|"&amp;K106,'Mapeamento'!$F$7:$F$106,0)),""))</f>
        <v/>
      </c>
      <c r="R106" s="13">
        <f>IF(OR(L106="",M106=""),"",IFERROR(INDEX('Mapeamento'!$C$7:$C$106,MATCH("Documento|"&amp;L106&amp;"|"&amp;M106,'Mapeamento'!$F$7:$F$106,0)),""))</f>
        <v/>
      </c>
      <c r="S106" s="13">
        <f>IF(OR(C106="",D106=""),"",C106&amp;"|"&amp;D106)</f>
        <v/>
      </c>
      <c r="T106" s="13">
        <f>IF(OR(S106="",E106=""),"",S106&amp;"|"&amp;TEXT(E106,"0"))</f>
        <v/>
      </c>
      <c r="U106" s="20">
        <f>IFERROR(IF(COUNTA(B106:H106,J106:N106)=0,"",TEXTJOIN(" | ",TRUE,IF(AND('Painel'!$B$12="Sim",B106=""),"Data do movimento",""),IF(AND('Painel'!$B$13="Sim",D106=""),"Referência do lançamento",""),IF(AND('Painel'!$B$14="Sim",E106=""),"N.º de linha",""),IF(AND('Painel'!$B$15="Sim",F106=""),"Conta de origem",""),IF(AND('Painel'!$B$16="Sim",G106=0,H106=0),"Sem débito/crédito",""),IF(AND('Painel'!$B$16="Sim",G106&gt;0,H106&gt;0),"Débito e crédito simultâneos",""),IF(AND('Painel'!$B$17="Sim",OR(AND(L106&lt;&gt;"",M106=""),AND(L106="",M106&lt;&gt;""))),"Documento incompleto",""))),"")</f>
        <v/>
      </c>
      <c r="V106" s="20">
        <f>IFERROR(IF(COUNTA(B106:H106,J106:N106)=0,"",TEXTJOIN(" | ",TRUE,IF(AND('Painel'!$B$18="Sim",F106&lt;&gt;"",OR(O106="",IFERROR(INDEX('Mapeamento'!$G$7:$G$106,MATCH("Conta|"&amp;F106,'Mapeamento'!$F$7:$F$106,0)),"")&lt;&gt;"Pronto")),"Conta",""),IF(AND('Painel'!$B$18="Sim",J106&lt;&gt;"",OR(P106="",IFERROR(INDEX('Mapeamento'!$G$7:$G$106,MATCH("Cliente|"&amp;J106,'Mapeamento'!$F$7:$F$106,0)),"")&lt;&gt;"Pronto")),"Cliente",""),IF(AND('Painel'!$B$18="Sim",K106&lt;&gt;"",OR(Q106="",IFERROR(INDEX('Mapeamento'!$G$7:$G$106,MATCH("Fornecedor|"&amp;K106,'Mapeamento'!$F$7:$F$106,0)),"")&lt;&gt;"Pronto")),"Fornecedor",""),IF(AND('Painel'!$B$18="Sim",L106&lt;&gt;"",M106&lt;&gt;"",OR(R106="",IFERROR(INDEX('Mapeamento'!$G$7:$G$106,MATCH("Documento|"&amp;L106&amp;"|"&amp;M106,'Mapeamento'!$F$7:$F$106,0)),"")&lt;&gt;"Pronto")),"Documento",""))),"")</f>
        <v/>
      </c>
      <c r="W106" s="20">
        <f>IF(T106="","",IF(COUNTIF($T$7:$T$106,T106)&gt;1,"Chave de linha repetida",""))</f>
        <v/>
      </c>
      <c r="X106" s="20">
        <f>IF(OR(L106="",M106=""),"",IF(COUNTIFS($L$7:$L$106,L106,$M$7:$M$106,M106)&gt;1,"Referência repetida — confirmar",""))</f>
        <v/>
      </c>
      <c r="Y106" s="13">
        <f>IF(S106="","",IF(AND(IFERROR(SUMIFS($G$7:$G$106,$S$7:$S$106,S106)-SUMIFS($H$7:$H$106,$S$7:$S$106,S106),0)&lt;='Painel'!$B$8,IFERROR(SUMIFS($G$7:$G$106,$S$7:$S$106,S106)-SUMIFS($H$7:$H$106,$S$7:$S$106,S106),0)&gt;=-'Painel'!$B$8),"Equilibrado","Desequilibrado"))</f>
        <v/>
      </c>
      <c r="Z106" s="5" t="n"/>
      <c r="AA106" s="17" t="n"/>
      <c r="AB106" s="13">
        <f>IF(COUNTA(B106:H106,J106:N106)=0,"",IF(OR(U106&lt;&gt;"",V106&lt;&gt;"",W106&lt;&gt;"",Y106="Desequilibrado"),"Anomalia","Conforme controlo"))</f>
        <v/>
      </c>
    </row>
  </sheetData>
  <autoFilter ref="A6:AB106"/>
  <mergeCells count="1">
    <mergeCell ref="A1:AB1"/>
  </mergeCells>
  <conditionalFormatting sqref="AB7:AB106">
    <cfRule type="expression" priority="1" dxfId="1">
      <formula>AB7="Anomalia"</formula>
    </cfRule>
    <cfRule type="expression" priority="2" dxfId="0">
      <formula>AB7="Conforme controlo"</formula>
    </cfRule>
  </conditionalFormatting>
  <conditionalFormatting sqref="Y7:Y106">
    <cfRule type="expression" priority="3" dxfId="1">
      <formula>Y7="Desequilibrado"</formula>
    </cfRule>
    <cfRule type="expression" priority="4" dxfId="0">
      <formula>Y7="Equilibrado"</formula>
    </cfRule>
  </conditionalFormatting>
  <conditionalFormatting sqref="U7:W106">
    <cfRule type="expression" priority="5" dxfId="1">
      <formula>U7&lt;&gt;""</formula>
    </cfRule>
  </conditionalFormatting>
  <conditionalFormatting sqref="V7:V106">
    <cfRule type="expression" priority="6" dxfId="1">
      <formula>V7&lt;&gt;""</formula>
    </cfRule>
  </conditionalFormatting>
  <conditionalFormatting sqref="W7:W106">
    <cfRule type="expression" priority="7" dxfId="1">
      <formula>W7&lt;&gt;""</formula>
    </cfRule>
  </conditionalFormatting>
  <conditionalFormatting sqref="X7:X106">
    <cfRule type="expression" priority="8" dxfId="2">
      <formula>X7&lt;&gt;""</formula>
    </cfRule>
  </conditionalFormatting>
  <conditionalFormatting sqref="Z7:Z106">
    <cfRule type="expression" priority="9" dxfId="0">
      <formula>Z7="Corrigido no sistema"</formula>
    </cfRule>
    <cfRule type="expression" priority="10" dxfId="2">
      <formula>Z7="Por analisar"</formula>
    </cfRule>
  </conditionalFormatting>
  <dataValidations count="7">
    <dataValidation sqref="B7:B106" showErrorMessage="1" showInputMessage="1" allowBlank="1" type="custom">
      <formula1>=OR(B7="",AND(OR('Painel'!$B$5="",B7&gt;='Painel'!$B$5),OR('Painel'!$B$6="",B7&lt;='Painel'!$B$6)))</formula1>
    </dataValidation>
    <dataValidation sqref="C7:C106" showErrorMessage="1" showInputMessage="1" allowBlank="1" type="list">
      <formula1>='Painel'!$P$36:$P$40</formula1>
    </dataValidation>
    <dataValidation sqref="E7:E106" showErrorMessage="1" showInputMessage="1" allowBlank="1" type="whole" operator="greaterThanOrEqual">
      <formula1>1</formula1>
    </dataValidation>
    <dataValidation sqref="G7:H106" showErrorMessage="1" showInputMessage="1" allowBlank="1" type="decimal" operator="greaterThanOrEqual">
      <formula1>0</formula1>
    </dataValidation>
    <dataValidation sqref="L7:L106" showErrorMessage="1" showInputMessage="1" allowBlank="1" type="list">
      <formula1>='Painel'!$R$36:$R$41</formula1>
    </dataValidation>
    <dataValidation sqref="N7:N106" showErrorMessage="1" showInputMessage="1" allowBlank="1" type="date" operator="greaterThanOrEqual">
      <formula1>1</formula1>
    </dataValidation>
    <dataValidation sqref="Z7:Z106" showErrorMessage="1" showInputMessage="1" allowBlank="1" type="list">
      <formula1>='Painel'!$N$36:$N$38</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H29"/>
  <sheetViews>
    <sheetView showGridLines="0" workbookViewId="0">
      <pane ySplit="2" topLeftCell="A3" activePane="bottomLeft" state="frozen"/>
      <selection pane="bottomLeft" activeCell="A1" sqref="A1"/>
    </sheetView>
  </sheetViews>
  <sheetFormatPr baseColWidth="8" defaultRowHeight="15"/>
  <cols>
    <col width="100" customWidth="1" min="1" max="1"/>
    <col width="4" customWidth="1" min="2" max="2"/>
    <col width="4" customWidth="1" min="3" max="3"/>
    <col width="4" customWidth="1" min="4" max="4"/>
    <col width="4" customWidth="1" min="5" max="5"/>
    <col width="4" customWidth="1" min="6" max="6"/>
    <col width="4" customWidth="1" min="7" max="7"/>
    <col width="4" customWidth="1" min="8" max="8"/>
  </cols>
  <sheetData>
    <row r="1" ht="27" customHeight="1">
      <c r="A1" s="1" t="inlineStr">
        <is>
          <t>Instruções de utilização</t>
        </is>
      </c>
      <c r="B1" s="26" t="n"/>
      <c r="C1" s="26" t="n"/>
      <c r="D1" s="26" t="n"/>
      <c r="E1" s="26" t="n"/>
      <c r="F1" s="26" t="n"/>
      <c r="G1" s="26" t="n"/>
      <c r="H1" s="27" t="n"/>
    </row>
    <row r="3">
      <c r="A3" s="21" t="inlineStr">
        <is>
          <t>1. Finalidade</t>
        </is>
      </c>
      <c r="B3" s="22" t="n"/>
      <c r="C3" s="22" t="n"/>
      <c r="D3" s="22" t="n"/>
      <c r="E3" s="22" t="n"/>
      <c r="F3" s="22" t="n"/>
      <c r="G3" s="22" t="n"/>
      <c r="H3" s="22" t="n"/>
    </row>
    <row r="4" ht="38" customHeight="1">
      <c r="A4" s="23" t="inlineStr">
        <is>
          <t>Este ficheiro serve para preparar, reconciliar e identificar anomalias em dados contabilísticos destinados a extração SAF-T (PT). Não substitui o sistema contabilístico, não gera XML e não confirma a validade de um ficheiro SAF-T.</t>
        </is>
      </c>
      <c r="B4" s="24" t="n"/>
      <c r="C4" s="24" t="n"/>
      <c r="D4" s="24" t="n"/>
      <c r="E4" s="24" t="n"/>
      <c r="F4" s="24" t="n"/>
      <c r="G4" s="24" t="n"/>
      <c r="H4" s="24" t="n"/>
    </row>
    <row r="6">
      <c r="A6" s="21" t="inlineStr">
        <is>
          <t>2. Preparação inicial</t>
        </is>
      </c>
      <c r="B6" s="22" t="n"/>
      <c r="C6" s="22" t="n"/>
      <c r="D6" s="22" t="n"/>
      <c r="E6" s="22" t="n"/>
      <c r="F6" s="22" t="n"/>
      <c r="G6" s="22" t="n"/>
      <c r="H6" s="22" t="n"/>
    </row>
    <row r="7" ht="55" customHeight="1">
      <c r="A7" s="23" t="inlineStr">
        <is>
          <t>1. Confirmar a versão SAF-T aplicável e o período de extração.
2. Preencher os dados da extração na folha Painel.
3. Rever os controlos configuráveis de campos e mapeamentos.
4. Confirmar os critérios utilizados face à estrutura oficial aplicável à versão SAF-T em causa.</t>
        </is>
      </c>
      <c r="B7" s="24" t="n"/>
      <c r="C7" s="24" t="n"/>
      <c r="D7" s="24" t="n"/>
      <c r="E7" s="24" t="n"/>
      <c r="F7" s="24" t="n"/>
      <c r="G7" s="24" t="n"/>
      <c r="H7" s="24" t="n"/>
    </row>
    <row r="9">
      <c r="A9" s="21" t="inlineStr">
        <is>
          <t>3. Mapeamento</t>
        </is>
      </c>
      <c r="B9" s="22" t="n"/>
      <c r="C9" s="22" t="n"/>
      <c r="D9" s="22" t="n"/>
      <c r="E9" s="22" t="n"/>
      <c r="F9" s="22" t="n"/>
      <c r="G9" s="22" t="n"/>
      <c r="H9" s="22" t="n"/>
    </row>
    <row r="10" ht="55" customHeight="1">
      <c r="A10" s="23" t="inlineStr">
        <is>
          <t>1. Abrir a folha Mapeamento.
2. Preencher os mapeamentos de contas, clientes, fornecedores e documentos.
3. Utilizar Confirmado para uso = Sim apenas após validação interna.
4. Corrigir os registos classificados como A rever ou Duplicado.
5. Para documentos, utilizar na coluna Chave de origem o formato: Tipo de documento|Referência de documento.</t>
        </is>
      </c>
      <c r="B10" s="24" t="n"/>
      <c r="C10" s="24" t="n"/>
      <c r="D10" s="24" t="n"/>
      <c r="E10" s="24" t="n"/>
      <c r="F10" s="24" t="n"/>
      <c r="G10" s="24" t="n"/>
      <c r="H10" s="24" t="n"/>
    </row>
    <row r="12">
      <c r="A12" s="21" t="inlineStr">
        <is>
          <t>4. Importação de movimentos</t>
        </is>
      </c>
      <c r="B12" s="22" t="n"/>
      <c r="C12" s="22" t="n"/>
      <c r="D12" s="22" t="n"/>
      <c r="E12" s="22" t="n"/>
      <c r="F12" s="22" t="n"/>
      <c r="G12" s="22" t="n"/>
      <c r="H12" s="22" t="n"/>
    </row>
    <row r="13" ht="55" customHeight="1">
      <c r="A13" s="23" t="inlineStr">
        <is>
          <t>1. Abrir a folha Mapa de anomalias.
2. Apagar os exemplos antes de colar dados reais.
3. Colar valores apenas nas células amarelas.
4. Não alterar as colunas cinzentas, pois contêm fórmulas de controlo.
5. Manter uma linha por movimento contabilístico.</t>
        </is>
      </c>
      <c r="B13" s="24" t="n"/>
      <c r="C13" s="24" t="n"/>
      <c r="D13" s="24" t="n"/>
      <c r="E13" s="24" t="n"/>
      <c r="F13" s="24" t="n"/>
      <c r="G13" s="24" t="n"/>
      <c r="H13" s="24" t="n"/>
    </row>
    <row r="15">
      <c r="A15" s="21" t="inlineStr">
        <is>
          <t>5. Interpretação dos controlos</t>
        </is>
      </c>
      <c r="B15" s="22" t="n"/>
      <c r="C15" s="22" t="n"/>
      <c r="D15" s="22" t="n"/>
      <c r="E15" s="22" t="n"/>
      <c r="F15" s="22" t="n"/>
      <c r="G15" s="22" t="n"/>
      <c r="H15" s="22" t="n"/>
    </row>
    <row r="16" ht="55" customHeight="1">
      <c r="A16" s="23" t="inlineStr">
        <is>
          <t>• Campos em falta / coerência: identifica omissões ou incoerências segundo os controlos ativos no Painel.
• Mapeamento em falta / a rever: identifica elementos sem mapeamento válido ou confirmado.
• Chave de linha repetida: identifica repetição da combinação diário, referência do lançamento e número de linha.
• Referência de documento repetida: aviso informativo. Pode ser normal quando um documento está associado a várias linhas contabilísticas.
• Estado do lançamento: confirma se o total de débitos e créditos do lançamento está equilibrado dentro da tolerância definida.
• Estado da linha: classifica a linha como Anomalia ou Conforme controlo.</t>
        </is>
      </c>
      <c r="B16" s="24" t="n"/>
      <c r="C16" s="24" t="n"/>
      <c r="D16" s="24" t="n"/>
      <c r="E16" s="24" t="n"/>
      <c r="F16" s="24" t="n"/>
      <c r="G16" s="24" t="n"/>
      <c r="H16" s="24" t="n"/>
    </row>
    <row r="18">
      <c r="A18" s="21" t="inlineStr">
        <is>
          <t>6. Exportação do mapa de anomalias</t>
        </is>
      </c>
      <c r="B18" s="22" t="n"/>
      <c r="C18" s="22" t="n"/>
      <c r="D18" s="22" t="n"/>
      <c r="E18" s="22" t="n"/>
      <c r="F18" s="22" t="n"/>
      <c r="G18" s="22" t="n"/>
      <c r="H18" s="22" t="n"/>
    </row>
    <row r="19" ht="55" customHeight="1">
      <c r="A19" s="23" t="inlineStr">
        <is>
          <t>1. Na folha Mapa de anomalias, abrir o filtro da coluna Estado da linha.
2. Selecionar apenas Anomalia.
3. Rever também a coluna Estado de correção.
4. Copiar as linhas visíveis para um novo ficheiro Excel, PDF ou comunicação interna.
5. Corrigir os dados no sistema contabilístico de origem.
6. Gerar nova extração e repetir a reconciliação.</t>
        </is>
      </c>
      <c r="B19" s="24" t="n"/>
      <c r="C19" s="24" t="n"/>
      <c r="D19" s="24" t="n"/>
      <c r="E19" s="24" t="n"/>
      <c r="F19" s="24" t="n"/>
      <c r="G19" s="24" t="n"/>
      <c r="H19" s="24" t="n"/>
    </row>
    <row r="21">
      <c r="A21" s="21" t="inlineStr">
        <is>
          <t>7. Controlo final</t>
        </is>
      </c>
      <c r="B21" s="22" t="n"/>
      <c r="C21" s="22" t="n"/>
      <c r="D21" s="22" t="n"/>
      <c r="E21" s="22" t="n"/>
      <c r="F21" s="22" t="n"/>
      <c r="G21" s="22" t="n"/>
      <c r="H21" s="22" t="n"/>
    </row>
    <row r="22" ht="38" customHeight="1">
      <c r="A22" s="23" t="inlineStr">
        <is>
          <t>Antes de utilizar o mapa como apoio à validação interna, confirmar no Painel que não existem anomalias, mapeamentos a rever ou lançamentos desequilibrados. Este controlo é interno e não constitui validação oficial de conformidade SAF-T.</t>
        </is>
      </c>
      <c r="B22" s="24" t="n"/>
      <c r="C22" s="24" t="n"/>
      <c r="D22" s="24" t="n"/>
      <c r="E22" s="24" t="n"/>
      <c r="F22" s="24" t="n"/>
      <c r="G22" s="24" t="n"/>
      <c r="H22" s="24" t="n"/>
    </row>
    <row r="24">
      <c r="A24" s="21" t="inlineStr">
        <is>
          <t>8. Referência oficial</t>
        </is>
      </c>
      <c r="B24" s="22" t="n"/>
      <c r="C24" s="22" t="n"/>
      <c r="D24" s="22" t="n"/>
      <c r="E24" s="22" t="n"/>
      <c r="F24" s="22" t="n"/>
      <c r="G24" s="22" t="n"/>
      <c r="H24" s="22" t="n"/>
    </row>
    <row r="25" ht="38" customHeight="1">
      <c r="A25" s="23" t="inlineStr">
        <is>
          <t>Consultar a informação, versões e estruturas oficiais SAF-T (PT) no Portal das Finanças. Confirmar sempre a versão e a estrutura aplicáveis antes de proceder à extração.</t>
        </is>
      </c>
      <c r="B25" s="24" t="n"/>
      <c r="C25" s="24" t="n"/>
      <c r="D25" s="24" t="n"/>
      <c r="E25" s="24" t="n"/>
      <c r="F25" s="24" t="n"/>
      <c r="G25" s="24" t="n"/>
      <c r="H25" s="24" t="n"/>
    </row>
    <row r="26" ht="24" customHeight="1">
      <c r="A26" s="25" t="inlineStr">
        <is>
          <t>Portal das Finanças — SAF-T (PT)</t>
        </is>
      </c>
    </row>
    <row r="28">
      <c r="A28" s="21" t="inlineStr">
        <is>
          <t>9. Proteção do ficheiro</t>
        </is>
      </c>
      <c r="B28" s="22" t="n"/>
      <c r="C28" s="22" t="n"/>
      <c r="D28" s="22" t="n"/>
      <c r="E28" s="22" t="n"/>
      <c r="F28" s="22" t="n"/>
      <c r="G28" s="22" t="n"/>
      <c r="H28" s="22" t="n"/>
    </row>
    <row r="29" ht="38" customHeight="1">
      <c r="A29" s="23" t="inlineStr">
        <is>
          <t>As células com fórmulas encontram-se identificadas para reduzir alterações acidentais. Esta organização não substitui mecanismos de segurança, controlo de acessos, cópias de segurança ou validação técnica do ficheiro de origem.</t>
        </is>
      </c>
      <c r="B29" s="24" t="n"/>
      <c r="C29" s="24" t="n"/>
      <c r="D29" s="24" t="n"/>
      <c r="E29" s="24" t="n"/>
      <c r="F29" s="24" t="n"/>
      <c r="G29" s="24" t="n"/>
      <c r="H29" s="24" t="n"/>
    </row>
  </sheetData>
  <mergeCells count="1">
    <mergeCell ref="A1:H1"/>
  </mergeCells>
  <hyperlinks>
    <hyperlink xmlns:r="http://schemas.openxmlformats.org/officeDocument/2006/relationships" ref="A26" r:id="rId1"/>
  </hyperlinks>
  <pageMargins left="0.75" right="0.75" top="1" bottom="1" header="0.5" footer="0.5"/>
  <pageSetup orientation="portrait" fitToHeight="0" fitToWidth="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2026-08-31T12:07:24Z</dcterms:created>
  <dcterms:modified xmlns:dcterms="http://purl.org/dc/terms/" xmlns:xsi="http://www.w3.org/2001/XMLSchema-instance" xsi:type="dcterms:W3CDTF">2026-08-31T12:07:24Z</dcterms:modified>
</cp:coreProperties>
</file>