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inel" sheetId="1" state="visible" r:id="rId1"/>
    <sheet xmlns:r="http://schemas.openxmlformats.org/officeDocument/2006/relationships" name="Lotes TPA" sheetId="2" state="visible" r:id="rId2"/>
    <sheet xmlns:r="http://schemas.openxmlformats.org/officeDocument/2006/relationships" name="Movimentos Bancários" sheetId="3" state="visible" r:id="rId3"/>
    <sheet xmlns:r="http://schemas.openxmlformats.org/officeDocument/2006/relationships" name="Instruções" sheetId="4" state="visible" r:id="rId4"/>
  </sheets>
  <definedNames/>
  <calcPr calcId="124519" fullCalcOnLoad="1" forceFullCalc="1"/>
</workbook>
</file>

<file path=xl/styles.xml><?xml version="1.0" encoding="utf-8"?>
<styleSheet xmlns="http://schemas.openxmlformats.org/spreadsheetml/2006/main">
  <numFmts count="3">
    <numFmt numFmtId="164" formatCode="d/m/yyyy"/>
    <numFmt numFmtId="165" formatCode="# ##0,00 &quot;€&quot;"/>
    <numFmt numFmtId="166" formatCode="0,00%"/>
  </numFmts>
  <fonts count="8">
    <font>
      <name val="Calibri"/>
      <family val="2"/>
      <color theme="1"/>
      <sz val="11"/>
      <scheme val="minor"/>
    </font>
    <font>
      <name val="Aptos Display"/>
      <b val="1"/>
      <color rgb="00FFFFFF"/>
      <sz val="16"/>
    </font>
    <font>
      <name val="Aptos"/>
      <i val="1"/>
      <color rgb="005B6770"/>
      <sz val="10"/>
    </font>
    <font>
      <name val="Aptos"/>
      <b val="1"/>
      <color rgb="001F2933"/>
      <sz val="10"/>
    </font>
    <font>
      <name val="Aptos"/>
      <b val="1"/>
      <color rgb="00FFFFFF"/>
      <sz val="10"/>
    </font>
    <font>
      <name val="Aptos"/>
      <color rgb="005B6770"/>
      <sz val="9"/>
    </font>
    <font>
      <name val="Aptos"/>
      <b val="1"/>
      <color rgb="00FFFFFF"/>
      <sz val="11"/>
    </font>
    <font>
      <name val="Aptos"/>
      <color rgb="001F2933"/>
      <sz val="10"/>
    </font>
  </fonts>
  <fills count="9">
    <fill>
      <patternFill/>
    </fill>
    <fill>
      <patternFill patternType="gray125"/>
    </fill>
    <fill>
      <patternFill patternType="solid">
        <fgColor rgb="000B4F6C"/>
      </patternFill>
    </fill>
    <fill>
      <patternFill patternType="solid">
        <fgColor rgb="00146B4A"/>
      </patternFill>
    </fill>
    <fill>
      <patternFill patternType="solid">
        <fgColor rgb="00F5F0E6"/>
      </patternFill>
    </fill>
    <fill>
      <patternFill patternType="solid">
        <fgColor rgb="00FFFFFF"/>
      </patternFill>
    </fill>
    <fill>
      <patternFill patternType="solid">
        <fgColor rgb="00FFF3D6"/>
      </patternFill>
    </fill>
    <fill>
      <patternFill patternType="solid">
        <fgColor rgb="00E7ECEF"/>
      </patternFill>
    </fill>
    <fill>
      <patternFill patternType="solid">
        <fgColor rgb="00D9E1E5"/>
      </patternFill>
    </fill>
  </fills>
  <borders count="2">
    <border>
      <left/>
      <right/>
      <top/>
      <bottom/>
      <diagonal/>
    </border>
    <border>
      <left style="thin">
        <color rgb="00CBD5D8"/>
      </left>
      <right style="thin">
        <color rgb="00CBD5D8"/>
      </right>
      <top style="thin">
        <color rgb="00CBD5D8"/>
      </top>
      <bottom style="thin">
        <color rgb="00CBD5D8"/>
      </bottom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3" fillId="0" borderId="0" pivotButton="0" quotePrefix="0" xfId="0"/>
    <xf numFmtId="164" fontId="3" fillId="0" borderId="0" applyAlignment="1" pivotButton="0" quotePrefix="0" xfId="0">
      <alignment horizontal="center" vertical="center"/>
    </xf>
    <xf numFmtId="0" fontId="4" fillId="3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 wrapText="1"/>
    </xf>
    <xf numFmtId="1" fontId="1" fillId="2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center" vertical="center" wrapText="1"/>
    </xf>
    <xf numFmtId="1" fontId="1" fillId="3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left" vertical="center"/>
    </xf>
    <xf numFmtId="1" fontId="5" fillId="4" borderId="1" applyAlignment="1" pivotButton="0" quotePrefix="0" xfId="0">
      <alignment horizontal="center" vertical="center"/>
    </xf>
    <xf numFmtId="0" fontId="5" fillId="5" borderId="1" applyAlignment="1" pivotButton="0" quotePrefix="0" xfId="0">
      <alignment horizontal="left" vertical="center"/>
    </xf>
    <xf numFmtId="1" fontId="5" fillId="5" borderId="1" applyAlignment="1" pivotButton="0" quotePrefix="0" xfId="0">
      <alignment horizontal="center" vertical="center"/>
    </xf>
    <xf numFmtId="165" fontId="1" fillId="2" borderId="1" applyAlignment="1" pivotButton="0" quotePrefix="0" xfId="0">
      <alignment horizontal="center" vertical="center"/>
    </xf>
    <xf numFmtId="165" fontId="1" fillId="3" borderId="1" applyAlignment="1" pivotButton="0" quotePrefix="0" xfId="0">
      <alignment horizontal="center" vertical="center"/>
    </xf>
    <xf numFmtId="166" fontId="1" fillId="3" borderId="1" applyAlignment="1" pivotButton="0" quotePrefix="0" xfId="0">
      <alignment horizontal="center" vertical="center"/>
    </xf>
    <xf numFmtId="0" fontId="6" fillId="2" borderId="1" applyAlignment="1" pivotButton="0" quotePrefix="0" xfId="0">
      <alignment horizontal="center" vertical="center" wrapText="1"/>
    </xf>
    <xf numFmtId="0" fontId="7" fillId="6" borderId="1" applyAlignment="1" pivotButton="0" quotePrefix="0" xfId="0">
      <alignment horizontal="center" vertical="center"/>
    </xf>
    <xf numFmtId="0" fontId="7" fillId="6" borderId="1" applyAlignment="1" pivotButton="0" quotePrefix="0" xfId="0">
      <alignment horizontal="left" vertical="center"/>
    </xf>
    <xf numFmtId="164" fontId="7" fillId="6" borderId="1" applyAlignment="1" pivotButton="0" quotePrefix="0" xfId="0">
      <alignment horizontal="center" vertical="center"/>
    </xf>
    <xf numFmtId="165" fontId="7" fillId="6" borderId="1" applyAlignment="1" pivotButton="0" quotePrefix="0" xfId="0">
      <alignment horizontal="center" vertical="center"/>
    </xf>
    <xf numFmtId="166" fontId="7" fillId="6" borderId="1" applyAlignment="1" pivotButton="0" quotePrefix="0" xfId="0">
      <alignment horizontal="center" vertical="center"/>
    </xf>
    <xf numFmtId="165" fontId="7" fillId="7" borderId="1" applyAlignment="1" pivotButton="0" quotePrefix="0" xfId="0">
      <alignment horizontal="center" vertical="center"/>
    </xf>
    <xf numFmtId="164" fontId="7" fillId="7" borderId="1" applyAlignment="1" pivotButton="0" quotePrefix="0" xfId="0">
      <alignment horizontal="center" vertical="center"/>
    </xf>
    <xf numFmtId="1" fontId="7" fillId="7" borderId="1" applyAlignment="1" pivotButton="0" quotePrefix="0" xfId="0">
      <alignment horizontal="center" vertical="center"/>
    </xf>
    <xf numFmtId="0" fontId="7" fillId="7" borderId="1" applyAlignment="1" pivotButton="0" quotePrefix="0" xfId="0">
      <alignment horizontal="left" vertical="center"/>
    </xf>
    <xf numFmtId="0" fontId="3" fillId="8" borderId="1" applyAlignment="1" pivotButton="0" quotePrefix="0" xfId="0">
      <alignment horizontal="center" vertical="center" wrapText="1"/>
    </xf>
    <xf numFmtId="165" fontId="3" fillId="7" borderId="1" applyAlignment="1" pivotButton="0" quotePrefix="0" xfId="0">
      <alignment horizontal="center" vertical="center"/>
    </xf>
    <xf numFmtId="165" fontId="3" fillId="7" borderId="1" applyAlignment="1" pivotButton="0" quotePrefix="0" xfId="0">
      <alignment horizontal="center" vertical="center" wrapText="1"/>
    </xf>
    <xf numFmtId="1" fontId="3" fillId="7" borderId="1" applyAlignment="1" pivotButton="0" quotePrefix="0" xfId="0">
      <alignment horizontal="center" vertical="center" wrapText="1"/>
    </xf>
    <xf numFmtId="0" fontId="6" fillId="2" borderId="1" applyAlignment="1" pivotButton="0" quotePrefix="0" xfId="0">
      <alignment horizontal="center" vertical="center"/>
    </xf>
    <xf numFmtId="0" fontId="7" fillId="5" borderId="1" applyAlignment="1" pivotButton="0" quotePrefix="0" xfId="0">
      <alignment horizontal="left" vertical="top" wrapText="1"/>
    </xf>
    <xf numFmtId="165" fontId="7" fillId="6" borderId="1" applyAlignment="1" pivotButton="0" quotePrefix="0" xfId="0">
      <alignment horizontal="left" vertical="top" wrapText="1"/>
    </xf>
    <xf numFmtId="0" fontId="7" fillId="4" borderId="1" applyAlignment="1" pivotButton="0" quotePrefix="0" xfId="0">
      <alignment horizontal="left" vertical="center"/>
    </xf>
    <xf numFmtId="1" fontId="7" fillId="6" borderId="1" applyAlignment="1" pivotButton="0" quotePrefix="0" xfId="0">
      <alignment horizontal="left" vertical="top" wrapText="1"/>
    </xf>
    <xf numFmtId="0" fontId="4" fillId="3" borderId="1" applyAlignment="1" pivotButton="0" quotePrefix="0" xfId="0">
      <alignment horizontal="left" vertical="center"/>
    </xf>
    <xf numFmtId="0" fontId="7" fillId="4" borderId="1" applyAlignment="1" pivotButton="0" quotePrefix="0" xfId="0">
      <alignment horizontal="left" vertical="top" wrapText="1"/>
    </xf>
  </cellXfs>
  <cellStyles count="1">
    <cellStyle name="Normal" xfId="0" builtinId="0" hidden="0"/>
  </cellStyles>
  <dxfs count="5">
    <dxf>
      <fill>
        <patternFill patternType="solid">
          <fgColor rgb="00FFF3D6"/>
        </patternFill>
      </fill>
    </dxf>
    <dxf>
      <font>
        <name val="Aptos"/>
        <b val="1"/>
        <color rgb="00146B4A"/>
        <sz val="10"/>
      </font>
      <fill>
        <patternFill patternType="solid">
          <fgColor rgb="00D9EAD3"/>
        </patternFill>
      </fill>
    </dxf>
    <dxf>
      <fill>
        <patternFill patternType="solid">
          <fgColor rgb="00FCE5CD"/>
        </patternFill>
      </fill>
    </dxf>
    <dxf>
      <fill>
        <patternFill patternType="solid">
          <fgColor rgb="00F4CCCC"/>
        </patternFill>
      </fill>
    </dxf>
    <dxf>
      <fill>
        <patternFill patternType="solid">
          <fgColor rgb="00D9E1E5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Lotes por estado de conciliação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'Painel'!L4</f>
            </strRef>
          </tx>
          <spPr>
            <a:solidFill xmlns:a="http://schemas.openxmlformats.org/drawingml/2006/main">
              <a:srgbClr val="146B4A"/>
            </a:solidFill>
            <a:ln xmlns:a="http://schemas.openxmlformats.org/drawingml/2006/main">
              <a:solidFill>
                <a:srgbClr val="146B4A"/>
              </a:solidFill>
              <a:prstDash val="solid"/>
            </a:ln>
          </spPr>
          <dPt>
            <idx val="0"/>
            <spPr>
              <a:solidFill xmlns:a="http://schemas.openxmlformats.org/drawingml/2006/main">
                <a:srgbClr val="146B4A"/>
              </a:solidFill>
              <a:ln xmlns:a="http://schemas.openxmlformats.org/drawingml/2006/main">
                <a:solidFill>
                  <a:srgbClr val="146B4A"/>
                </a:solidFill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D6A63B"/>
              </a:solidFill>
              <a:ln xmlns:a="http://schemas.openxmlformats.org/drawingml/2006/main">
                <a:solidFill>
                  <a:srgbClr val="D6A63B"/>
                </a:solidFill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C75B39"/>
              </a:solidFill>
              <a:ln xmlns:a="http://schemas.openxmlformats.org/drawingml/2006/main">
                <a:solidFill>
                  <a:srgbClr val="C75B39"/>
                </a:solidFill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D6A63B"/>
              </a:solidFill>
              <a:ln xmlns:a="http://schemas.openxmlformats.org/drawingml/2006/main">
                <a:solidFill>
                  <a:srgbClr val="D6A63B"/>
                </a:solidFill>
                <a:prstDash val="solid"/>
              </a:ln>
            </spPr>
          </dPt>
          <dPt>
            <idx val="4"/>
            <spPr>
              <a:solidFill xmlns:a="http://schemas.openxmlformats.org/drawingml/2006/main">
                <a:srgbClr val="C75B39"/>
              </a:solidFill>
              <a:ln xmlns:a="http://schemas.openxmlformats.org/drawingml/2006/main">
                <a:solidFill>
                  <a:srgbClr val="C75B39"/>
                </a:solidFill>
                <a:prstDash val="solid"/>
              </a:ln>
            </spPr>
          </dPt>
          <dPt>
            <idx val="5"/>
            <spPr>
              <a:solidFill xmlns:a="http://schemas.openxmlformats.org/drawingml/2006/main">
                <a:srgbClr val="C75B39"/>
              </a:solidFill>
              <a:ln xmlns:a="http://schemas.openxmlformats.org/drawingml/2006/main">
                <a:solidFill>
                  <a:srgbClr val="C75B39"/>
                </a:solidFill>
                <a:prstDash val="solid"/>
              </a:ln>
            </spPr>
          </dPt>
          <dPt>
            <idx val="6"/>
            <spPr>
              <a:solidFill xmlns:a="http://schemas.openxmlformats.org/drawingml/2006/main">
                <a:srgbClr val="7A8793"/>
              </a:solidFill>
              <a:ln xmlns:a="http://schemas.openxmlformats.org/drawingml/2006/main">
                <a:solidFill>
                  <a:srgbClr val="7A8793"/>
                </a:solidFill>
                <a:prstDash val="solid"/>
              </a:ln>
            </spPr>
          </dPt>
          <cat>
            <numRef>
              <f>'Painel'!$K$5:$K$11</f>
            </numRef>
          </cat>
          <val>
            <numRef>
              <f>'Painel'!$L$5:$L$11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N.º de lotes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Estado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9</col>
      <colOff>0</colOff>
      <row>12</row>
      <rowOff>0</rowOff>
    </from>
    <ext cx="6120000" cy="36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blTpaLots" displayName="tblTpaLots" ref="A4:V104" headerRowCount="1">
  <autoFilter ref="A4:V104"/>
  <tableColumns count="22">
    <tableColumn id="1" name="ID do lote"/>
    <tableColumn id="2" name="Entidade adquirente"/>
    <tableColumn id="3" name="Terminal/TPA"/>
    <tableColumn id="4" name="Referência do lote"/>
    <tableColumn id="5" name="Data das vendas"/>
    <tableColumn id="6" name="Data de fecho/envio"/>
    <tableColumn id="7" name="Data de crédito prevista"/>
    <tableColumn id="8" name="Bruto do lote"/>
    <tableColumn id="9" name="Taxa de comissão contratada"/>
    <tableColumn id="10" name="Comissão indicada pela adquirente"/>
    <tableColumn id="11" name="Comissão calculada"/>
    <tableColumn id="12" name="Comissão considerada"/>
    <tableColumn id="13" name="Líquido esperado"/>
    <tableColumn id="14" name="ID do movimento bancário associado"/>
    <tableColumn id="15" name="Data de crédito efetiva"/>
    <tableColumn id="16" name="Crédito efetivo"/>
    <tableColumn id="17" name="Diferença de crédito"/>
    <tableColumn id="18" name="Desvio face à data prevista (dias)"/>
    <tableColumn id="19" name="Tipo de movimento associado"/>
    <tableColumn id="20" name="N.º de associações ao movimento"/>
    <tableColumn id="21" name="Estado"/>
    <tableColumn id="22" name="Observações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tblBankMovements" displayName="tblBankMovements" ref="A4:K104" headerRowCount="1">
  <autoFilter ref="A4:K104"/>
  <tableColumns count="11">
    <tableColumn id="1" name="ID do movimento"/>
    <tableColumn id="2" name="Data de valor"/>
    <tableColumn id="3" name="Data do movimento"/>
    <tableColumn id="4" name="Descrição/referência bancária"/>
    <tableColumn id="5" name="Tipo de movimento"/>
    <tableColumn id="6" name="Montante"/>
    <tableColumn id="7" name="Origem assinalada"/>
    <tableColumn id="8" name="ID do lote associado"/>
    <tableColumn id="9" name="N.º de associações"/>
    <tableColumn id="10" name="Estado de associação"/>
    <tableColumn id="11" name="Observaçõe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1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18" customWidth="1" min="2" max="2"/>
    <col width="4" customWidth="1" min="3" max="3"/>
    <col width="22" customWidth="1" min="4" max="4"/>
    <col width="18" customWidth="1" min="5" max="5"/>
    <col width="4" customWidth="1" min="6" max="6"/>
    <col width="25" customWidth="1" min="7" max="7"/>
    <col width="18" customWidth="1" min="8" max="8"/>
    <col width="3" customWidth="1" min="10" max="10"/>
    <col width="27" customWidth="1" min="11" max="11"/>
    <col width="13" customWidth="1" min="12" max="12"/>
  </cols>
  <sheetData>
    <row r="1" ht="28" customHeight="1">
      <c r="A1" s="1" t="inlineStr">
        <is>
          <t>Reconciliação de Pagamentos por TPA</t>
        </is>
      </c>
    </row>
    <row r="2" ht="20" customHeight="1">
      <c r="A2" s="2" t="inlineStr">
        <is>
          <t>Acompanhamento de lotes, comissões, datas de crédito e movimentos bancários</t>
        </is>
      </c>
    </row>
    <row r="3">
      <c r="A3" s="3" t="inlineStr">
        <is>
          <t>Data de consulta</t>
        </is>
      </c>
      <c r="B3" s="4">
        <f>TODAY()</f>
        <v/>
      </c>
    </row>
    <row r="4">
      <c r="K4" s="5" t="inlineStr">
        <is>
          <t>Estado</t>
        </is>
      </c>
      <c r="L4" s="5" t="inlineStr">
        <is>
          <t>N.º de lotes</t>
        </is>
      </c>
    </row>
    <row r="5" ht="38" customHeight="1">
      <c r="A5" s="6" t="inlineStr">
        <is>
          <t>Lotes registados</t>
        </is>
      </c>
      <c r="B5" s="7">
        <f>COUNTIF('Lotes TPA'!$A$5:$A$104,"&lt;&gt;")</f>
        <v/>
      </c>
      <c r="D5" s="8" t="inlineStr">
        <is>
          <t>Lotes conferidos</t>
        </is>
      </c>
      <c r="E5" s="9">
        <f>COUNTIF('Lotes TPA'!$U$5:$U$104,"Conferido")</f>
        <v/>
      </c>
      <c r="G5" s="6" t="inlineStr">
        <is>
          <t>Lotes por conciliar</t>
        </is>
      </c>
      <c r="H5" s="7">
        <f>COUNTIF('Lotes TPA'!$U$5:$U$104,"Por conciliar")</f>
        <v/>
      </c>
      <c r="K5" s="10" t="inlineStr">
        <is>
          <t>Conferido</t>
        </is>
      </c>
      <c r="L5" s="11">
        <f>COUNTIF('Lotes TPA'!$U$5:$U$104,"Conferido")</f>
        <v/>
      </c>
    </row>
    <row r="6">
      <c r="K6" s="12" t="inlineStr">
        <is>
          <t>Por conciliar</t>
        </is>
      </c>
      <c r="L6" s="13">
        <f>COUNTIF('Lotes TPA'!$U$5:$U$104,"Por conciliar")</f>
        <v/>
      </c>
    </row>
    <row r="7">
      <c r="K7" s="10" t="inlineStr">
        <is>
          <t>Diferença de valor</t>
        </is>
      </c>
      <c r="L7" s="11">
        <f>COUNTIF('Lotes TPA'!$U$5:$U$104,"Diferença de valor")</f>
        <v/>
      </c>
    </row>
    <row r="8" ht="38" customHeight="1">
      <c r="A8" s="6" t="inlineStr">
        <is>
          <t>Lotes a tratar</t>
        </is>
      </c>
      <c r="B8" s="7">
        <f>COUNTIFS('Lotes TPA'!$A$5:$A$104,"&lt;&gt;",'Lotes TPA'!$U$5:$U$104,"&lt;&gt;Conferido")</f>
        <v/>
      </c>
      <c r="D8" s="6" t="inlineStr">
        <is>
          <t>Bruto registado</t>
        </is>
      </c>
      <c r="E8" s="14">
        <f>SUM('Lotes TPA'!$H$5:$H$104)</f>
        <v/>
      </c>
      <c r="G8" s="8" t="inlineStr">
        <is>
          <t>Líquido esperado</t>
        </is>
      </c>
      <c r="H8" s="15">
        <f>SUM('Lotes TPA'!$M$5:$M$104)</f>
        <v/>
      </c>
      <c r="K8" s="12" t="inlineStr">
        <is>
          <t>Data fora da janela</t>
        </is>
      </c>
      <c r="L8" s="13">
        <f>COUNTIF('Lotes TPA'!$U$5:$U$104,"Data fora da janela")</f>
        <v/>
      </c>
    </row>
    <row r="9">
      <c r="K9" s="10" t="inlineStr">
        <is>
          <t>Movimento repetido</t>
        </is>
      </c>
      <c r="L9" s="11">
        <f>COUNTIF('Lotes TPA'!$U$5:$U$104,"Movimento repetido")</f>
        <v/>
      </c>
    </row>
    <row r="10">
      <c r="K10" s="12" t="inlineStr">
        <is>
          <t>Movimento não é crédito</t>
        </is>
      </c>
      <c r="L10" s="13">
        <f>COUNTIF('Lotes TPA'!$U$5:$U$104,"Movimento não é crédito")</f>
        <v/>
      </c>
    </row>
    <row r="11" ht="38" customHeight="1">
      <c r="A11" s="8" t="inlineStr">
        <is>
          <t>Crédito efetivo associado</t>
        </is>
      </c>
      <c r="B11" s="15">
        <f>SUMIFS('Lotes TPA'!$P$5:$P$104,'Lotes TPA'!$T$5:$T$104,1,'Lotes TPA'!$S$5:$S$104,"Crédito")</f>
        <v/>
      </c>
      <c r="D11" s="8" t="inlineStr">
        <is>
          <t>Taxa de conferência</t>
        </is>
      </c>
      <c r="E11" s="16">
        <f>IFERROR(COUNTIF('Lotes TPA'!$U$5:$U$104,"Conferido")/COUNTIF('Lotes TPA'!$A$5:$A$104,"&lt;&gt;"),0)</f>
        <v/>
      </c>
      <c r="G11" s="6" t="inlineStr">
        <is>
          <t>Diferença líquida identificada</t>
        </is>
      </c>
      <c r="H11" s="14">
        <f>SUMIF('Lotes TPA'!$U$5:$U$104,"Diferença de valor",'Lotes TPA'!$Q$5:$Q$104)</f>
        <v/>
      </c>
      <c r="K11" s="10" t="inlineStr">
        <is>
          <t>Dados do lote incompletos</t>
        </is>
      </c>
      <c r="L11" s="11">
        <f>COUNTIF('Lotes TPA'!$U$5:$U$104,"Dados do lote incompletos")</f>
        <v/>
      </c>
    </row>
    <row r="12">
      <c r="E12">
        <f>""</f>
        <v/>
      </c>
      <c r="H12">
        <f>""</f>
        <v/>
      </c>
      <c r="L12">
        <f>""</f>
        <v/>
      </c>
    </row>
    <row r="13">
      <c r="E13">
        <f>""</f>
        <v/>
      </c>
      <c r="H13">
        <f>""</f>
        <v/>
      </c>
      <c r="L13">
        <f>""</f>
        <v/>
      </c>
    </row>
    <row r="14" ht="38" customHeight="1">
      <c r="A14" s="6" t="inlineStr">
        <is>
          <t>Líquido médio por lote</t>
        </is>
      </c>
      <c r="B14" s="14">
        <f>IFERROR(AVERAGE('Lotes TPA'!$M$5:$M$104),0)</f>
        <v/>
      </c>
      <c r="E14">
        <f>""</f>
        <v/>
      </c>
      <c r="H14">
        <f>""</f>
        <v/>
      </c>
      <c r="L14">
        <f>""</f>
        <v/>
      </c>
    </row>
    <row r="15">
      <c r="B15">
        <f>""</f>
        <v/>
      </c>
      <c r="E15">
        <f>""</f>
        <v/>
      </c>
      <c r="H15">
        <f>""</f>
        <v/>
      </c>
      <c r="L15">
        <f>""</f>
        <v/>
      </c>
    </row>
    <row r="16">
      <c r="B16">
        <f>""</f>
        <v/>
      </c>
      <c r="E16">
        <f>""</f>
        <v/>
      </c>
      <c r="H16">
        <f>""</f>
        <v/>
      </c>
      <c r="L16">
        <f>""</f>
        <v/>
      </c>
    </row>
    <row r="17">
      <c r="B17">
        <f>""</f>
        <v/>
      </c>
      <c r="E17">
        <f>""</f>
        <v/>
      </c>
      <c r="H17">
        <f>""</f>
        <v/>
      </c>
      <c r="L17">
        <f>""</f>
        <v/>
      </c>
    </row>
    <row r="18">
      <c r="B18">
        <f>""</f>
        <v/>
      </c>
      <c r="E18">
        <f>""</f>
        <v/>
      </c>
      <c r="H18">
        <f>""</f>
        <v/>
      </c>
      <c r="L18">
        <f>""</f>
        <v/>
      </c>
    </row>
    <row r="19">
      <c r="B19">
        <f>""</f>
        <v/>
      </c>
      <c r="E19">
        <f>""</f>
        <v/>
      </c>
      <c r="H19">
        <f>""</f>
        <v/>
      </c>
      <c r="L19">
        <f>""</f>
        <v/>
      </c>
    </row>
    <row r="20">
      <c r="B20">
        <f>""</f>
        <v/>
      </c>
      <c r="E20">
        <f>""</f>
        <v/>
      </c>
      <c r="H20">
        <f>""</f>
        <v/>
      </c>
      <c r="L20">
        <f>""</f>
        <v/>
      </c>
    </row>
    <row r="21">
      <c r="B21">
        <f>""</f>
        <v/>
      </c>
      <c r="E21">
        <f>""</f>
        <v/>
      </c>
      <c r="H21">
        <f>""</f>
        <v/>
      </c>
      <c r="L21">
        <f>""</f>
        <v/>
      </c>
    </row>
    <row r="22">
      <c r="B22">
        <f>""</f>
        <v/>
      </c>
      <c r="E22">
        <f>""</f>
        <v/>
      </c>
      <c r="H22">
        <f>""</f>
        <v/>
      </c>
      <c r="L22">
        <f>""</f>
        <v/>
      </c>
    </row>
    <row r="23">
      <c r="B23">
        <f>""</f>
        <v/>
      </c>
      <c r="E23">
        <f>""</f>
        <v/>
      </c>
      <c r="H23">
        <f>""</f>
        <v/>
      </c>
      <c r="L23">
        <f>""</f>
        <v/>
      </c>
    </row>
    <row r="24">
      <c r="B24">
        <f>""</f>
        <v/>
      </c>
      <c r="E24">
        <f>""</f>
        <v/>
      </c>
      <c r="H24">
        <f>""</f>
        <v/>
      </c>
      <c r="L24">
        <f>""</f>
        <v/>
      </c>
    </row>
    <row r="25">
      <c r="B25">
        <f>""</f>
        <v/>
      </c>
      <c r="E25">
        <f>""</f>
        <v/>
      </c>
      <c r="H25">
        <f>""</f>
        <v/>
      </c>
      <c r="L25">
        <f>""</f>
        <v/>
      </c>
    </row>
    <row r="26">
      <c r="B26">
        <f>""</f>
        <v/>
      </c>
      <c r="E26">
        <f>""</f>
        <v/>
      </c>
      <c r="H26">
        <f>""</f>
        <v/>
      </c>
      <c r="L26">
        <f>""</f>
        <v/>
      </c>
    </row>
    <row r="27">
      <c r="B27">
        <f>""</f>
        <v/>
      </c>
      <c r="E27">
        <f>""</f>
        <v/>
      </c>
      <c r="H27">
        <f>""</f>
        <v/>
      </c>
      <c r="L27">
        <f>""</f>
        <v/>
      </c>
    </row>
    <row r="28">
      <c r="B28">
        <f>""</f>
        <v/>
      </c>
      <c r="E28">
        <f>""</f>
        <v/>
      </c>
      <c r="H28">
        <f>""</f>
        <v/>
      </c>
      <c r="L28">
        <f>""</f>
        <v/>
      </c>
    </row>
    <row r="29">
      <c r="B29">
        <f>""</f>
        <v/>
      </c>
      <c r="E29">
        <f>""</f>
        <v/>
      </c>
      <c r="H29">
        <f>""</f>
        <v/>
      </c>
      <c r="L29">
        <f>""</f>
        <v/>
      </c>
    </row>
    <row r="30">
      <c r="B30">
        <f>""</f>
        <v/>
      </c>
      <c r="E30">
        <f>""</f>
        <v/>
      </c>
      <c r="H30">
        <f>""</f>
        <v/>
      </c>
      <c r="L30">
        <f>""</f>
        <v/>
      </c>
    </row>
    <row r="31">
      <c r="B31">
        <f>""</f>
        <v/>
      </c>
      <c r="E31">
        <f>""</f>
        <v/>
      </c>
      <c r="H31">
        <f>""</f>
        <v/>
      </c>
      <c r="L31">
        <f>""</f>
        <v/>
      </c>
    </row>
    <row r="32">
      <c r="B32">
        <f>""</f>
        <v/>
      </c>
      <c r="E32">
        <f>""</f>
        <v/>
      </c>
      <c r="H32">
        <f>""</f>
        <v/>
      </c>
      <c r="L32">
        <f>""</f>
        <v/>
      </c>
    </row>
    <row r="33">
      <c r="B33">
        <f>""</f>
        <v/>
      </c>
      <c r="E33">
        <f>""</f>
        <v/>
      </c>
      <c r="H33">
        <f>""</f>
        <v/>
      </c>
      <c r="L33">
        <f>""</f>
        <v/>
      </c>
    </row>
    <row r="34">
      <c r="B34">
        <f>""</f>
        <v/>
      </c>
      <c r="E34">
        <f>""</f>
        <v/>
      </c>
      <c r="H34">
        <f>""</f>
        <v/>
      </c>
      <c r="L34">
        <f>""</f>
        <v/>
      </c>
    </row>
    <row r="35">
      <c r="B35">
        <f>""</f>
        <v/>
      </c>
      <c r="E35">
        <f>""</f>
        <v/>
      </c>
      <c r="H35">
        <f>""</f>
        <v/>
      </c>
      <c r="L35">
        <f>""</f>
        <v/>
      </c>
    </row>
    <row r="36">
      <c r="B36">
        <f>""</f>
        <v/>
      </c>
      <c r="E36">
        <f>""</f>
        <v/>
      </c>
      <c r="H36">
        <f>""</f>
        <v/>
      </c>
      <c r="L36">
        <f>""</f>
        <v/>
      </c>
    </row>
    <row r="37">
      <c r="B37">
        <f>""</f>
        <v/>
      </c>
      <c r="E37">
        <f>""</f>
        <v/>
      </c>
      <c r="H37">
        <f>""</f>
        <v/>
      </c>
      <c r="L37">
        <f>""</f>
        <v/>
      </c>
    </row>
    <row r="38">
      <c r="B38">
        <f>""</f>
        <v/>
      </c>
      <c r="E38">
        <f>""</f>
        <v/>
      </c>
      <c r="H38">
        <f>""</f>
        <v/>
      </c>
      <c r="L38">
        <f>""</f>
        <v/>
      </c>
    </row>
    <row r="39">
      <c r="B39">
        <f>""</f>
        <v/>
      </c>
      <c r="E39">
        <f>""</f>
        <v/>
      </c>
      <c r="H39">
        <f>""</f>
        <v/>
      </c>
      <c r="L39">
        <f>""</f>
        <v/>
      </c>
    </row>
    <row r="40">
      <c r="B40">
        <f>""</f>
        <v/>
      </c>
      <c r="E40">
        <f>""</f>
        <v/>
      </c>
      <c r="H40">
        <f>""</f>
        <v/>
      </c>
      <c r="L40">
        <f>""</f>
        <v/>
      </c>
    </row>
    <row r="41">
      <c r="B41">
        <f>""</f>
        <v/>
      </c>
      <c r="E41">
        <f>""</f>
        <v/>
      </c>
      <c r="H41">
        <f>""</f>
        <v/>
      </c>
      <c r="L41">
        <f>""</f>
        <v/>
      </c>
    </row>
    <row r="42">
      <c r="B42">
        <f>""</f>
        <v/>
      </c>
      <c r="E42">
        <f>""</f>
        <v/>
      </c>
      <c r="H42">
        <f>""</f>
        <v/>
      </c>
      <c r="L42">
        <f>""</f>
        <v/>
      </c>
    </row>
    <row r="43">
      <c r="B43">
        <f>""</f>
        <v/>
      </c>
      <c r="E43">
        <f>""</f>
        <v/>
      </c>
      <c r="H43">
        <f>""</f>
        <v/>
      </c>
      <c r="L43">
        <f>""</f>
        <v/>
      </c>
    </row>
    <row r="44">
      <c r="B44">
        <f>""</f>
        <v/>
      </c>
      <c r="E44">
        <f>""</f>
        <v/>
      </c>
      <c r="H44">
        <f>""</f>
        <v/>
      </c>
      <c r="L44">
        <f>""</f>
        <v/>
      </c>
    </row>
    <row r="45">
      <c r="B45">
        <f>""</f>
        <v/>
      </c>
      <c r="E45">
        <f>""</f>
        <v/>
      </c>
      <c r="H45">
        <f>""</f>
        <v/>
      </c>
      <c r="L45">
        <f>""</f>
        <v/>
      </c>
    </row>
    <row r="46">
      <c r="B46">
        <f>""</f>
        <v/>
      </c>
      <c r="E46">
        <f>""</f>
        <v/>
      </c>
      <c r="H46">
        <f>""</f>
        <v/>
      </c>
      <c r="L46">
        <f>""</f>
        <v/>
      </c>
    </row>
    <row r="47">
      <c r="B47">
        <f>""</f>
        <v/>
      </c>
      <c r="E47">
        <f>""</f>
        <v/>
      </c>
      <c r="H47">
        <f>""</f>
        <v/>
      </c>
      <c r="L47">
        <f>""</f>
        <v/>
      </c>
    </row>
    <row r="48">
      <c r="B48">
        <f>""</f>
        <v/>
      </c>
      <c r="E48">
        <f>""</f>
        <v/>
      </c>
      <c r="H48">
        <f>""</f>
        <v/>
      </c>
      <c r="L48">
        <f>""</f>
        <v/>
      </c>
    </row>
    <row r="49">
      <c r="B49">
        <f>""</f>
        <v/>
      </c>
      <c r="E49">
        <f>""</f>
        <v/>
      </c>
      <c r="H49">
        <f>""</f>
        <v/>
      </c>
      <c r="L49">
        <f>""</f>
        <v/>
      </c>
    </row>
    <row r="50">
      <c r="B50">
        <f>""</f>
        <v/>
      </c>
      <c r="E50">
        <f>""</f>
        <v/>
      </c>
      <c r="H50">
        <f>""</f>
        <v/>
      </c>
      <c r="L50">
        <f>""</f>
        <v/>
      </c>
    </row>
    <row r="51">
      <c r="B51">
        <f>""</f>
        <v/>
      </c>
      <c r="E51">
        <f>""</f>
        <v/>
      </c>
      <c r="H51">
        <f>""</f>
        <v/>
      </c>
      <c r="L51">
        <f>""</f>
        <v/>
      </c>
    </row>
    <row r="52">
      <c r="B52">
        <f>""</f>
        <v/>
      </c>
      <c r="E52">
        <f>""</f>
        <v/>
      </c>
      <c r="H52">
        <f>""</f>
        <v/>
      </c>
      <c r="L52">
        <f>""</f>
        <v/>
      </c>
    </row>
    <row r="53">
      <c r="B53">
        <f>""</f>
        <v/>
      </c>
      <c r="E53">
        <f>""</f>
        <v/>
      </c>
      <c r="H53">
        <f>""</f>
        <v/>
      </c>
      <c r="L53">
        <f>""</f>
        <v/>
      </c>
    </row>
    <row r="54">
      <c r="B54">
        <f>""</f>
        <v/>
      </c>
      <c r="E54">
        <f>""</f>
        <v/>
      </c>
      <c r="H54">
        <f>""</f>
        <v/>
      </c>
      <c r="L54">
        <f>""</f>
        <v/>
      </c>
    </row>
    <row r="55">
      <c r="B55">
        <f>""</f>
        <v/>
      </c>
      <c r="E55">
        <f>""</f>
        <v/>
      </c>
      <c r="H55">
        <f>""</f>
        <v/>
      </c>
      <c r="L55">
        <f>""</f>
        <v/>
      </c>
    </row>
    <row r="56">
      <c r="B56">
        <f>""</f>
        <v/>
      </c>
      <c r="E56">
        <f>""</f>
        <v/>
      </c>
      <c r="H56">
        <f>""</f>
        <v/>
      </c>
      <c r="L56">
        <f>""</f>
        <v/>
      </c>
    </row>
    <row r="57">
      <c r="B57">
        <f>""</f>
        <v/>
      </c>
      <c r="E57">
        <f>""</f>
        <v/>
      </c>
      <c r="H57">
        <f>""</f>
        <v/>
      </c>
      <c r="L57">
        <f>""</f>
        <v/>
      </c>
    </row>
    <row r="58">
      <c r="B58">
        <f>""</f>
        <v/>
      </c>
      <c r="E58">
        <f>""</f>
        <v/>
      </c>
      <c r="H58">
        <f>""</f>
        <v/>
      </c>
      <c r="L58">
        <f>""</f>
        <v/>
      </c>
    </row>
    <row r="59">
      <c r="B59">
        <f>""</f>
        <v/>
      </c>
      <c r="E59">
        <f>""</f>
        <v/>
      </c>
      <c r="H59">
        <f>""</f>
        <v/>
      </c>
      <c r="L59">
        <f>""</f>
        <v/>
      </c>
    </row>
    <row r="60">
      <c r="B60">
        <f>""</f>
        <v/>
      </c>
      <c r="E60">
        <f>""</f>
        <v/>
      </c>
      <c r="H60">
        <f>""</f>
        <v/>
      </c>
      <c r="L60">
        <f>""</f>
        <v/>
      </c>
    </row>
    <row r="61">
      <c r="B61">
        <f>""</f>
        <v/>
      </c>
      <c r="E61">
        <f>""</f>
        <v/>
      </c>
      <c r="H61">
        <f>""</f>
        <v/>
      </c>
      <c r="L61">
        <f>""</f>
        <v/>
      </c>
    </row>
    <row r="62">
      <c r="B62">
        <f>""</f>
        <v/>
      </c>
      <c r="E62">
        <f>""</f>
        <v/>
      </c>
      <c r="H62">
        <f>""</f>
        <v/>
      </c>
      <c r="L62">
        <f>""</f>
        <v/>
      </c>
    </row>
    <row r="63">
      <c r="B63">
        <f>""</f>
        <v/>
      </c>
      <c r="E63">
        <f>""</f>
        <v/>
      </c>
      <c r="H63">
        <f>""</f>
        <v/>
      </c>
      <c r="L63">
        <f>""</f>
        <v/>
      </c>
    </row>
    <row r="64">
      <c r="B64">
        <f>""</f>
        <v/>
      </c>
      <c r="E64">
        <f>""</f>
        <v/>
      </c>
      <c r="H64">
        <f>""</f>
        <v/>
      </c>
      <c r="L64">
        <f>""</f>
        <v/>
      </c>
    </row>
    <row r="65">
      <c r="B65">
        <f>""</f>
        <v/>
      </c>
      <c r="E65">
        <f>""</f>
        <v/>
      </c>
      <c r="H65">
        <f>""</f>
        <v/>
      </c>
      <c r="L65">
        <f>""</f>
        <v/>
      </c>
    </row>
    <row r="66">
      <c r="B66">
        <f>""</f>
        <v/>
      </c>
      <c r="E66">
        <f>""</f>
        <v/>
      </c>
      <c r="H66">
        <f>""</f>
        <v/>
      </c>
      <c r="L66">
        <f>""</f>
        <v/>
      </c>
    </row>
    <row r="67">
      <c r="B67">
        <f>""</f>
        <v/>
      </c>
      <c r="E67">
        <f>""</f>
        <v/>
      </c>
      <c r="H67">
        <f>""</f>
        <v/>
      </c>
      <c r="L67">
        <f>""</f>
        <v/>
      </c>
    </row>
    <row r="68">
      <c r="B68">
        <f>""</f>
        <v/>
      </c>
      <c r="E68">
        <f>""</f>
        <v/>
      </c>
      <c r="H68">
        <f>""</f>
        <v/>
      </c>
      <c r="L68">
        <f>""</f>
        <v/>
      </c>
    </row>
    <row r="69">
      <c r="B69">
        <f>""</f>
        <v/>
      </c>
      <c r="E69">
        <f>""</f>
        <v/>
      </c>
      <c r="H69">
        <f>""</f>
        <v/>
      </c>
      <c r="L69">
        <f>""</f>
        <v/>
      </c>
    </row>
    <row r="70">
      <c r="B70">
        <f>""</f>
        <v/>
      </c>
      <c r="E70">
        <f>""</f>
        <v/>
      </c>
      <c r="H70">
        <f>""</f>
        <v/>
      </c>
      <c r="L70">
        <f>""</f>
        <v/>
      </c>
    </row>
    <row r="71">
      <c r="B71">
        <f>""</f>
        <v/>
      </c>
      <c r="E71">
        <f>""</f>
        <v/>
      </c>
      <c r="H71">
        <f>""</f>
        <v/>
      </c>
      <c r="L71">
        <f>""</f>
        <v/>
      </c>
    </row>
    <row r="72">
      <c r="B72">
        <f>""</f>
        <v/>
      </c>
      <c r="E72">
        <f>""</f>
        <v/>
      </c>
      <c r="H72">
        <f>""</f>
        <v/>
      </c>
      <c r="L72">
        <f>""</f>
        <v/>
      </c>
    </row>
    <row r="73">
      <c r="B73">
        <f>""</f>
        <v/>
      </c>
      <c r="E73">
        <f>""</f>
        <v/>
      </c>
      <c r="H73">
        <f>""</f>
        <v/>
      </c>
      <c r="L73">
        <f>""</f>
        <v/>
      </c>
    </row>
    <row r="74">
      <c r="B74">
        <f>""</f>
        <v/>
      </c>
      <c r="E74">
        <f>""</f>
        <v/>
      </c>
      <c r="H74">
        <f>""</f>
        <v/>
      </c>
      <c r="L74">
        <f>""</f>
        <v/>
      </c>
    </row>
    <row r="75">
      <c r="B75">
        <f>""</f>
        <v/>
      </c>
      <c r="E75">
        <f>""</f>
        <v/>
      </c>
      <c r="H75">
        <f>""</f>
        <v/>
      </c>
      <c r="L75">
        <f>""</f>
        <v/>
      </c>
    </row>
    <row r="76">
      <c r="B76">
        <f>""</f>
        <v/>
      </c>
      <c r="E76">
        <f>""</f>
        <v/>
      </c>
      <c r="H76">
        <f>""</f>
        <v/>
      </c>
      <c r="L76">
        <f>""</f>
        <v/>
      </c>
    </row>
    <row r="77">
      <c r="B77">
        <f>""</f>
        <v/>
      </c>
      <c r="E77">
        <f>""</f>
        <v/>
      </c>
      <c r="H77">
        <f>""</f>
        <v/>
      </c>
      <c r="L77">
        <f>""</f>
        <v/>
      </c>
    </row>
    <row r="78">
      <c r="B78">
        <f>""</f>
        <v/>
      </c>
      <c r="E78">
        <f>""</f>
        <v/>
      </c>
      <c r="H78">
        <f>""</f>
        <v/>
      </c>
      <c r="L78">
        <f>""</f>
        <v/>
      </c>
    </row>
    <row r="79">
      <c r="B79">
        <f>""</f>
        <v/>
      </c>
      <c r="E79">
        <f>""</f>
        <v/>
      </c>
      <c r="H79">
        <f>""</f>
        <v/>
      </c>
      <c r="L79">
        <f>""</f>
        <v/>
      </c>
    </row>
    <row r="80">
      <c r="B80">
        <f>""</f>
        <v/>
      </c>
      <c r="E80">
        <f>""</f>
        <v/>
      </c>
      <c r="H80">
        <f>""</f>
        <v/>
      </c>
      <c r="L80">
        <f>""</f>
        <v/>
      </c>
    </row>
    <row r="81">
      <c r="B81">
        <f>""</f>
        <v/>
      </c>
      <c r="E81">
        <f>""</f>
        <v/>
      </c>
      <c r="H81">
        <f>""</f>
        <v/>
      </c>
      <c r="L81">
        <f>""</f>
        <v/>
      </c>
    </row>
    <row r="82">
      <c r="B82">
        <f>""</f>
        <v/>
      </c>
      <c r="E82">
        <f>""</f>
        <v/>
      </c>
      <c r="H82">
        <f>""</f>
        <v/>
      </c>
      <c r="L82">
        <f>""</f>
        <v/>
      </c>
    </row>
    <row r="83">
      <c r="B83">
        <f>""</f>
        <v/>
      </c>
      <c r="E83">
        <f>""</f>
        <v/>
      </c>
      <c r="H83">
        <f>""</f>
        <v/>
      </c>
      <c r="L83">
        <f>""</f>
        <v/>
      </c>
    </row>
    <row r="84">
      <c r="B84">
        <f>""</f>
        <v/>
      </c>
      <c r="E84">
        <f>""</f>
        <v/>
      </c>
      <c r="H84">
        <f>""</f>
        <v/>
      </c>
      <c r="L84">
        <f>""</f>
        <v/>
      </c>
    </row>
    <row r="85">
      <c r="B85">
        <f>""</f>
        <v/>
      </c>
      <c r="E85">
        <f>""</f>
        <v/>
      </c>
      <c r="H85">
        <f>""</f>
        <v/>
      </c>
      <c r="L85">
        <f>""</f>
        <v/>
      </c>
    </row>
    <row r="86">
      <c r="B86">
        <f>""</f>
        <v/>
      </c>
      <c r="E86">
        <f>""</f>
        <v/>
      </c>
      <c r="H86">
        <f>""</f>
        <v/>
      </c>
      <c r="L86">
        <f>""</f>
        <v/>
      </c>
    </row>
    <row r="87">
      <c r="B87">
        <f>""</f>
        <v/>
      </c>
      <c r="E87">
        <f>""</f>
        <v/>
      </c>
      <c r="H87">
        <f>""</f>
        <v/>
      </c>
      <c r="L87">
        <f>""</f>
        <v/>
      </c>
    </row>
    <row r="88">
      <c r="B88">
        <f>""</f>
        <v/>
      </c>
      <c r="E88">
        <f>""</f>
        <v/>
      </c>
      <c r="H88">
        <f>""</f>
        <v/>
      </c>
      <c r="L88">
        <f>""</f>
        <v/>
      </c>
    </row>
    <row r="89">
      <c r="B89">
        <f>""</f>
        <v/>
      </c>
      <c r="E89">
        <f>""</f>
        <v/>
      </c>
      <c r="H89">
        <f>""</f>
        <v/>
      </c>
      <c r="L89">
        <f>""</f>
        <v/>
      </c>
    </row>
    <row r="90">
      <c r="B90">
        <f>""</f>
        <v/>
      </c>
      <c r="E90">
        <f>""</f>
        <v/>
      </c>
      <c r="H90">
        <f>""</f>
        <v/>
      </c>
      <c r="L90">
        <f>""</f>
        <v/>
      </c>
    </row>
    <row r="91">
      <c r="B91">
        <f>""</f>
        <v/>
      </c>
      <c r="E91">
        <f>""</f>
        <v/>
      </c>
      <c r="H91">
        <f>""</f>
        <v/>
      </c>
      <c r="L91">
        <f>""</f>
        <v/>
      </c>
    </row>
    <row r="92">
      <c r="B92">
        <f>""</f>
        <v/>
      </c>
      <c r="E92">
        <f>""</f>
        <v/>
      </c>
      <c r="H92">
        <f>""</f>
        <v/>
      </c>
      <c r="L92">
        <f>""</f>
        <v/>
      </c>
    </row>
    <row r="93">
      <c r="B93">
        <f>""</f>
        <v/>
      </c>
      <c r="E93">
        <f>""</f>
        <v/>
      </c>
      <c r="H93">
        <f>""</f>
        <v/>
      </c>
      <c r="L93">
        <f>""</f>
        <v/>
      </c>
    </row>
    <row r="94">
      <c r="B94">
        <f>""</f>
        <v/>
      </c>
      <c r="E94">
        <f>""</f>
        <v/>
      </c>
      <c r="H94">
        <f>""</f>
        <v/>
      </c>
      <c r="L94">
        <f>""</f>
        <v/>
      </c>
    </row>
    <row r="95">
      <c r="B95">
        <f>""</f>
        <v/>
      </c>
      <c r="E95">
        <f>""</f>
        <v/>
      </c>
      <c r="H95">
        <f>""</f>
        <v/>
      </c>
      <c r="L95">
        <f>""</f>
        <v/>
      </c>
    </row>
    <row r="96">
      <c r="B96">
        <f>""</f>
        <v/>
      </c>
      <c r="E96">
        <f>""</f>
        <v/>
      </c>
      <c r="H96">
        <f>""</f>
        <v/>
      </c>
      <c r="L96">
        <f>""</f>
        <v/>
      </c>
    </row>
    <row r="97">
      <c r="B97">
        <f>""</f>
        <v/>
      </c>
      <c r="E97">
        <f>""</f>
        <v/>
      </c>
      <c r="H97">
        <f>""</f>
        <v/>
      </c>
      <c r="L97">
        <f>""</f>
        <v/>
      </c>
    </row>
    <row r="98">
      <c r="B98">
        <f>""</f>
        <v/>
      </c>
      <c r="E98">
        <f>""</f>
        <v/>
      </c>
      <c r="H98">
        <f>""</f>
        <v/>
      </c>
      <c r="L98">
        <f>""</f>
        <v/>
      </c>
    </row>
    <row r="99">
      <c r="B99">
        <f>""</f>
        <v/>
      </c>
      <c r="E99">
        <f>""</f>
        <v/>
      </c>
      <c r="H99">
        <f>""</f>
        <v/>
      </c>
      <c r="L99">
        <f>""</f>
        <v/>
      </c>
    </row>
    <row r="100">
      <c r="B100">
        <f>""</f>
        <v/>
      </c>
      <c r="E100">
        <f>""</f>
        <v/>
      </c>
      <c r="H100">
        <f>""</f>
        <v/>
      </c>
      <c r="L100">
        <f>""</f>
        <v/>
      </c>
    </row>
    <row r="101">
      <c r="B101">
        <f>""</f>
        <v/>
      </c>
      <c r="E101">
        <f>""</f>
        <v/>
      </c>
      <c r="H101">
        <f>""</f>
        <v/>
      </c>
      <c r="L101">
        <f>""</f>
        <v/>
      </c>
    </row>
  </sheetData>
  <mergeCells count="2">
    <mergeCell ref="A1:H1"/>
    <mergeCell ref="A2:H2"/>
  </mergeCells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V106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20" customWidth="1" min="2" max="2"/>
    <col width="16" customWidth="1" min="3" max="3"/>
    <col width="18" customWidth="1" min="4" max="4"/>
    <col width="16" customWidth="1" min="5" max="5"/>
    <col width="17" customWidth="1" min="6" max="6"/>
    <col width="19" customWidth="1" min="7" max="7"/>
    <col width="14" customWidth="1" min="8" max="8"/>
    <col width="17" customWidth="1" min="9" max="9"/>
    <col width="20" customWidth="1" min="10" max="10"/>
    <col width="15" customWidth="1" min="11" max="11"/>
    <col width="15" customWidth="1" min="12" max="12"/>
    <col width="16" customWidth="1" min="13" max="13"/>
    <col width="25" customWidth="1" min="14" max="14"/>
    <col width="17" customWidth="1" min="15" max="15"/>
    <col width="15" customWidth="1" min="16" max="16"/>
    <col width="16" customWidth="1" min="17" max="17"/>
    <col width="17" customWidth="1" min="18" max="18"/>
    <col width="22" customWidth="1" min="19" max="19"/>
    <col width="16" customWidth="1" min="20" max="20"/>
    <col width="25" customWidth="1" min="21" max="21"/>
    <col width="34" customWidth="1" min="22" max="22"/>
  </cols>
  <sheetData>
    <row r="1" ht="28" customHeight="1">
      <c r="A1" s="1" t="inlineStr">
        <is>
          <t>Lotes TPA e reconciliação</t>
        </is>
      </c>
    </row>
    <row r="2">
      <c r="A2" s="2" t="inlineStr">
        <is>
          <t>Introduza os campos a amarelo. As células cinzentas são calculadas.</t>
        </is>
      </c>
    </row>
    <row r="4" ht="42" customHeight="1">
      <c r="A4" s="17" t="inlineStr">
        <is>
          <t>ID do lote</t>
        </is>
      </c>
      <c r="B4" s="17" t="inlineStr">
        <is>
          <t>Entidade adquirente</t>
        </is>
      </c>
      <c r="C4" s="17" t="inlineStr">
        <is>
          <t>Terminal/TPA</t>
        </is>
      </c>
      <c r="D4" s="17" t="inlineStr">
        <is>
          <t>Referência do lote</t>
        </is>
      </c>
      <c r="E4" s="17" t="inlineStr">
        <is>
          <t>Data das vendas</t>
        </is>
      </c>
      <c r="F4" s="17" t="inlineStr">
        <is>
          <t>Data de fecho/envio</t>
        </is>
      </c>
      <c r="G4" s="17" t="inlineStr">
        <is>
          <t>Data de crédito prevista</t>
        </is>
      </c>
      <c r="H4" s="17" t="inlineStr">
        <is>
          <t>Bruto do lote</t>
        </is>
      </c>
      <c r="I4" s="17" t="inlineStr">
        <is>
          <t>Taxa de comissão contratada</t>
        </is>
      </c>
      <c r="J4" s="17" t="inlineStr">
        <is>
          <t>Comissão indicada pela adquirente</t>
        </is>
      </c>
      <c r="K4" s="17" t="inlineStr">
        <is>
          <t>Comissão calculada</t>
        </is>
      </c>
      <c r="L4" s="17" t="inlineStr">
        <is>
          <t>Comissão considerada</t>
        </is>
      </c>
      <c r="M4" s="17" t="inlineStr">
        <is>
          <t>Líquido esperado</t>
        </is>
      </c>
      <c r="N4" s="17" t="inlineStr">
        <is>
          <t>ID do movimento bancário associado</t>
        </is>
      </c>
      <c r="O4" s="17" t="inlineStr">
        <is>
          <t>Data de crédito efetiva</t>
        </is>
      </c>
      <c r="P4" s="17" t="inlineStr">
        <is>
          <t>Crédito efetivo</t>
        </is>
      </c>
      <c r="Q4" s="17" t="inlineStr">
        <is>
          <t>Diferença de crédito</t>
        </is>
      </c>
      <c r="R4" s="17" t="inlineStr">
        <is>
          <t>Desvio face à data prevista (dias)</t>
        </is>
      </c>
      <c r="S4" s="17" t="inlineStr">
        <is>
          <t>Tipo de movimento associado</t>
        </is>
      </c>
      <c r="T4" s="17" t="inlineStr">
        <is>
          <t>N.º de associações ao movimento</t>
        </is>
      </c>
      <c r="U4" s="17" t="inlineStr">
        <is>
          <t>Estado</t>
        </is>
      </c>
      <c r="V4" s="17" t="inlineStr">
        <is>
          <t>Observações</t>
        </is>
      </c>
    </row>
    <row r="5">
      <c r="A5" s="18" t="inlineStr">
        <is>
          <t>LTPA-2026-001</t>
        </is>
      </c>
      <c r="B5" s="19" t="inlineStr">
        <is>
          <t>Prestador A</t>
        </is>
      </c>
      <c r="C5" s="18" t="inlineStr">
        <is>
          <t>TPA-LOJA-01</t>
        </is>
      </c>
      <c r="D5" s="19" t="inlineStr">
        <is>
          <t>LT-020126-001</t>
        </is>
      </c>
      <c r="E5" s="20" t="n">
        <v>46252</v>
      </c>
      <c r="F5" s="20" t="n">
        <v>46252</v>
      </c>
      <c r="G5" s="20" t="n">
        <v>46253</v>
      </c>
      <c r="H5" s="21" t="n">
        <v>186.4</v>
      </c>
      <c r="I5" s="22" t="n">
        <v>0.015</v>
      </c>
      <c r="J5" s="21" t="n">
        <v>2.8</v>
      </c>
      <c r="K5" s="23">
        <f>IF($A5="","",IFERROR(IF(OR($H5="",$I5=""),"",$H5*$I5),""))</f>
        <v/>
      </c>
      <c r="L5" s="23">
        <f>IF($A5="","",IF($J5&lt;&gt;"",$J5,$K5))</f>
        <v/>
      </c>
      <c r="M5" s="23">
        <f>IF($A5="","",IFERROR(IF(OR($H5="",$L5=""),"",$H5-$L5),""))</f>
        <v/>
      </c>
      <c r="N5" s="19" t="inlineStr">
        <is>
          <t>MB-2026-001</t>
        </is>
      </c>
      <c r="O5" s="24">
        <f>IFERROR(IF(OR($A5="",$N5=""),"",INDEX('Movimentos Bancários'!$B$5:$B$104,MATCH($N5,'Movimentos Bancários'!$A$5:$A$104,0))),"")</f>
        <v/>
      </c>
      <c r="P5" s="23">
        <f>IFERROR(IF(OR($A5="",$N5=""),"",INDEX('Movimentos Bancários'!$F$5:$F$104,MATCH($N5,'Movimentos Bancários'!$A$5:$A$104,0))),"")</f>
        <v/>
      </c>
      <c r="Q5" s="23">
        <f>IF($A5="","",IFERROR(IF(OR($M5="",$P5=""),"",$P5-$M5),""))</f>
        <v/>
      </c>
      <c r="R5" s="25">
        <f>IF($A5="","",IFERROR(IF(OR($G5="",$O5=""),"",$O5-$G5),""))</f>
        <v/>
      </c>
      <c r="S5" s="26">
        <f>IFERROR(IF(OR($A5="",$N5=""),"",INDEX('Movimentos Bancários'!$E$5:$E$104,MATCH($N5,'Movimentos Bancários'!$A$5:$A$104,0))),"")</f>
        <v/>
      </c>
      <c r="T5" s="25">
        <f>IF(OR($A5="",$N5=""),"",COUNTIF($N$5:$N$104,$N5))</f>
        <v/>
      </c>
      <c r="U5" s="26">
        <f>IF($A5="","",IF(OR($H5="",$M5="",$G5=""),"Dados do lote incompletos",IF($N5="","Por conciliar",IF(OR($O5="",$P5="",$S5=""),"Verificar movimento",IF($T5&lt;&gt;1,"Movimento repetido",IF($S5&lt;&gt;"Crédito","Movimento não é crédito",IF(IFERROR(ABS($Q5),0)&gt;'Instruções'!$B$5,"Diferença de valor",IF(IFERROR(ABS($R5),0)&gt;'Instruções'!$B$6,"Data fora da janela","Conferido"))))))))</f>
        <v/>
      </c>
      <c r="V5" s="19" t="inlineStr">
        <is>
          <t>Lote diário da loja.</t>
        </is>
      </c>
    </row>
    <row r="6">
      <c r="A6" s="18" t="inlineStr">
        <is>
          <t>LTPA-2026-002</t>
        </is>
      </c>
      <c r="B6" s="19" t="inlineStr">
        <is>
          <t>Prestador A</t>
        </is>
      </c>
      <c r="C6" s="18" t="inlineStr">
        <is>
          <t>TPA-LOJA-01</t>
        </is>
      </c>
      <c r="D6" s="19" t="inlineStr">
        <is>
          <t>LT-030126-002</t>
        </is>
      </c>
      <c r="E6" s="20" t="n">
        <v>46253</v>
      </c>
      <c r="F6" s="20" t="n">
        <v>46253</v>
      </c>
      <c r="G6" s="20" t="n">
        <v>46256</v>
      </c>
      <c r="H6" s="21" t="n">
        <v>542</v>
      </c>
      <c r="I6" s="22" t="n">
        <v>0.013</v>
      </c>
      <c r="J6" s="21" t="n">
        <v>7.05</v>
      </c>
      <c r="K6" s="23">
        <f>IF($A6="","",IFERROR(IF(OR($H6="",$I6=""),"",$H6*$I6),""))</f>
        <v/>
      </c>
      <c r="L6" s="23">
        <f>IF($A6="","",IF($J6&lt;&gt;"",$J6,$K6))</f>
        <v/>
      </c>
      <c r="M6" s="23">
        <f>IF($A6="","",IFERROR(IF(OR($H6="",$L6=""),"",$H6-$L6),""))</f>
        <v/>
      </c>
      <c r="N6" s="19" t="inlineStr">
        <is>
          <t>MB-2026-002</t>
        </is>
      </c>
      <c r="O6" s="24">
        <f>IFERROR(IF(OR($A6="",$N6=""),"",INDEX('Movimentos Bancários'!$B$5:$B$104,MATCH($N6,'Movimentos Bancários'!$A$5:$A$104,0))),"")</f>
        <v/>
      </c>
      <c r="P6" s="23">
        <f>IFERROR(IF(OR($A6="",$N6=""),"",INDEX('Movimentos Bancários'!$F$5:$F$104,MATCH($N6,'Movimentos Bancários'!$A$5:$A$104,0))),"")</f>
        <v/>
      </c>
      <c r="Q6" s="23">
        <f>IF($A6="","",IFERROR(IF(OR($M6="",$P6=""),"",$P6-$M6),""))</f>
        <v/>
      </c>
      <c r="R6" s="25">
        <f>IF($A6="","",IFERROR(IF(OR($G6="",$O6=""),"",$O6-$G6),""))</f>
        <v/>
      </c>
      <c r="S6" s="26">
        <f>IFERROR(IF(OR($A6="",$N6=""),"",INDEX('Movimentos Bancários'!$E$5:$E$104,MATCH($N6,'Movimentos Bancários'!$A$5:$A$104,0))),"")</f>
        <v/>
      </c>
      <c r="T6" s="25">
        <f>IF(OR($A6="",$N6=""),"",COUNTIF($N$5:$N$104,$N6))</f>
        <v/>
      </c>
      <c r="U6" s="26">
        <f>IF($A6="","",IF(OR($H6="",$M6="",$G6=""),"Dados do lote incompletos",IF($N6="","Por conciliar",IF(OR($O6="",$P6="",$S6=""),"Verificar movimento",IF($T6&lt;&gt;1,"Movimento repetido",IF($S6&lt;&gt;"Crédito","Movimento não é crédito",IF(IFERROR(ABS($Q6),0)&gt;'Instruções'!$B$5,"Diferença de valor",IF(IFERROR(ABS($R6),0)&gt;'Instruções'!$B$6,"Data fora da janela","Conferido"))))))))</f>
        <v/>
      </c>
      <c r="V6" s="19" t="inlineStr">
        <is>
          <t>Crédito conferido.</t>
        </is>
      </c>
    </row>
    <row r="7">
      <c r="A7" s="18" t="inlineStr">
        <is>
          <t>LTPA-2026-003</t>
        </is>
      </c>
      <c r="B7" s="19" t="inlineStr">
        <is>
          <t>Prestador B</t>
        </is>
      </c>
      <c r="C7" s="18" t="inlineStr">
        <is>
          <t>TPA-ESCR-01</t>
        </is>
      </c>
      <c r="D7" s="19" t="inlineStr">
        <is>
          <t>LT-060126-003</t>
        </is>
      </c>
      <c r="E7" s="20" t="n">
        <v>46256</v>
      </c>
      <c r="F7" s="20" t="n">
        <v>46256</v>
      </c>
      <c r="G7" s="20" t="n">
        <v>46257</v>
      </c>
      <c r="H7" s="21" t="n">
        <v>89.90000000000001</v>
      </c>
      <c r="I7" s="22" t="n">
        <v>0.015</v>
      </c>
      <c r="J7" s="21" t="n">
        <v>1.35</v>
      </c>
      <c r="K7" s="23">
        <f>IF($A7="","",IFERROR(IF(OR($H7="",$I7=""),"",$H7*$I7),""))</f>
        <v/>
      </c>
      <c r="L7" s="23">
        <f>IF($A7="","",IF($J7&lt;&gt;"",$J7,$K7))</f>
        <v/>
      </c>
      <c r="M7" s="23">
        <f>IF($A7="","",IFERROR(IF(OR($H7="",$L7=""),"",$H7-$L7),""))</f>
        <v/>
      </c>
      <c r="N7" s="19" t="inlineStr">
        <is>
          <t>MB-2026-003</t>
        </is>
      </c>
      <c r="O7" s="24">
        <f>IFERROR(IF(OR($A7="",$N7=""),"",INDEX('Movimentos Bancários'!$B$5:$B$104,MATCH($N7,'Movimentos Bancários'!$A$5:$A$104,0))),"")</f>
        <v/>
      </c>
      <c r="P7" s="23">
        <f>IFERROR(IF(OR($A7="",$N7=""),"",INDEX('Movimentos Bancários'!$F$5:$F$104,MATCH($N7,'Movimentos Bancários'!$A$5:$A$104,0))),"")</f>
        <v/>
      </c>
      <c r="Q7" s="23">
        <f>IF($A7="","",IFERROR(IF(OR($M7="",$P7=""),"",$P7-$M7),""))</f>
        <v/>
      </c>
      <c r="R7" s="25">
        <f>IF($A7="","",IFERROR(IF(OR($G7="",$O7=""),"",$O7-$G7),""))</f>
        <v/>
      </c>
      <c r="S7" s="26">
        <f>IFERROR(IF(OR($A7="",$N7=""),"",INDEX('Movimentos Bancários'!$E$5:$E$104,MATCH($N7,'Movimentos Bancários'!$A$5:$A$104,0))),"")</f>
        <v/>
      </c>
      <c r="T7" s="25">
        <f>IF(OR($A7="",$N7=""),"",COUNTIF($N$5:$N$104,$N7))</f>
        <v/>
      </c>
      <c r="U7" s="26">
        <f>IF($A7="","",IF(OR($H7="",$M7="",$G7=""),"Dados do lote incompletos",IF($N7="","Por conciliar",IF(OR($O7="",$P7="",$S7=""),"Verificar movimento",IF($T7&lt;&gt;1,"Movimento repetido",IF($S7&lt;&gt;"Crédito","Movimento não é crédito",IF(IFERROR(ABS($Q7),0)&gt;'Instruções'!$B$5,"Diferença de valor",IF(IFERROR(ABS($R7),0)&gt;'Instruções'!$B$6,"Data fora da janela","Conferido"))))))))</f>
        <v/>
      </c>
      <c r="V7" s="19" t="inlineStr">
        <is>
          <t>Pagamentos de balcão.</t>
        </is>
      </c>
    </row>
    <row r="8">
      <c r="A8" s="18" t="inlineStr">
        <is>
          <t>LTPA-2026-004</t>
        </is>
      </c>
      <c r="B8" s="19" t="inlineStr">
        <is>
          <t>Prestador A</t>
        </is>
      </c>
      <c r="C8" s="18" t="inlineStr">
        <is>
          <t>TPA-LOJA-02</t>
        </is>
      </c>
      <c r="D8" s="19" t="inlineStr">
        <is>
          <t>LT-070126-004</t>
        </is>
      </c>
      <c r="E8" s="20" t="n">
        <v>46257</v>
      </c>
      <c r="F8" s="20" t="n">
        <v>46257</v>
      </c>
      <c r="G8" s="20" t="n">
        <v>46258</v>
      </c>
      <c r="H8" s="21" t="n">
        <v>1245</v>
      </c>
      <c r="I8" s="22" t="n">
        <v>0.012</v>
      </c>
      <c r="J8" s="21" t="n">
        <v>14.94</v>
      </c>
      <c r="K8" s="23">
        <f>IF($A8="","",IFERROR(IF(OR($H8="",$I8=""),"",$H8*$I8),""))</f>
        <v/>
      </c>
      <c r="L8" s="23">
        <f>IF($A8="","",IF($J8&lt;&gt;"",$J8,$K8))</f>
        <v/>
      </c>
      <c r="M8" s="23">
        <f>IF($A8="","",IFERROR(IF(OR($H8="",$L8=""),"",$H8-$L8),""))</f>
        <v/>
      </c>
      <c r="N8" s="19" t="inlineStr">
        <is>
          <t>MB-2026-004</t>
        </is>
      </c>
      <c r="O8" s="24">
        <f>IFERROR(IF(OR($A8="",$N8=""),"",INDEX('Movimentos Bancários'!$B$5:$B$104,MATCH($N8,'Movimentos Bancários'!$A$5:$A$104,0))),"")</f>
        <v/>
      </c>
      <c r="P8" s="23">
        <f>IFERROR(IF(OR($A8="",$N8=""),"",INDEX('Movimentos Bancários'!$F$5:$F$104,MATCH($N8,'Movimentos Bancários'!$A$5:$A$104,0))),"")</f>
        <v/>
      </c>
      <c r="Q8" s="23">
        <f>IF($A8="","",IFERROR(IF(OR($M8="",$P8=""),"",$P8-$M8),""))</f>
        <v/>
      </c>
      <c r="R8" s="25">
        <f>IF($A8="","",IFERROR(IF(OR($G8="",$O8=""),"",$O8-$G8),""))</f>
        <v/>
      </c>
      <c r="S8" s="26">
        <f>IFERROR(IF(OR($A8="",$N8=""),"",INDEX('Movimentos Bancários'!$E$5:$E$104,MATCH($N8,'Movimentos Bancários'!$A$5:$A$104,0))),"")</f>
        <v/>
      </c>
      <c r="T8" s="25">
        <f>IF(OR($A8="",$N8=""),"",COUNTIF($N$5:$N$104,$N8))</f>
        <v/>
      </c>
      <c r="U8" s="26">
        <f>IF($A8="","",IF(OR($H8="",$M8="",$G8=""),"Dados do lote incompletos",IF($N8="","Por conciliar",IF(OR($O8="",$P8="",$S8=""),"Verificar movimento",IF($T8&lt;&gt;1,"Movimento repetido",IF($S8&lt;&gt;"Crédito","Movimento não é crédito",IF(IFERROR(ABS($Q8),0)&gt;'Instruções'!$B$5,"Diferença de valor",IF(IFERROR(ABS($R8),0)&gt;'Instruções'!$B$6,"Data fora da janela","Conferido"))))))))</f>
        <v/>
      </c>
      <c r="V8" s="19" t="inlineStr">
        <is>
          <t>Exemplo de crédito em data diferente da prevista.</t>
        </is>
      </c>
    </row>
    <row r="9">
      <c r="A9" s="18" t="inlineStr">
        <is>
          <t>LTPA-2026-005</t>
        </is>
      </c>
      <c r="B9" s="19" t="inlineStr">
        <is>
          <t>Prestador B</t>
        </is>
      </c>
      <c r="C9" s="18" t="inlineStr">
        <is>
          <t>TPA-ESCR-01</t>
        </is>
      </c>
      <c r="D9" s="19" t="inlineStr">
        <is>
          <t>LT-080126-005</t>
        </is>
      </c>
      <c r="E9" s="20" t="n">
        <v>46258</v>
      </c>
      <c r="F9" s="20" t="n">
        <v>46258</v>
      </c>
      <c r="G9" s="20" t="n">
        <v>46260</v>
      </c>
      <c r="H9" s="21" t="n">
        <v>74.3</v>
      </c>
      <c r="I9" s="22" t="n">
        <v>0.015</v>
      </c>
      <c r="J9" s="21" t="n">
        <v>1.11</v>
      </c>
      <c r="K9" s="23">
        <f>IF($A9="","",IFERROR(IF(OR($H9="",$I9=""),"",$H9*$I9),""))</f>
        <v/>
      </c>
      <c r="L9" s="23">
        <f>IF($A9="","",IF($J9&lt;&gt;"",$J9,$K9))</f>
        <v/>
      </c>
      <c r="M9" s="23">
        <f>IF($A9="","",IFERROR(IF(OR($H9="",$L9=""),"",$H9-$L9),""))</f>
        <v/>
      </c>
      <c r="N9" s="19" t="inlineStr">
        <is>
          <t>MB-2026-005</t>
        </is>
      </c>
      <c r="O9" s="24">
        <f>IFERROR(IF(OR($A9="",$N9=""),"",INDEX('Movimentos Bancários'!$B$5:$B$104,MATCH($N9,'Movimentos Bancários'!$A$5:$A$104,0))),"")</f>
        <v/>
      </c>
      <c r="P9" s="23">
        <f>IFERROR(IF(OR($A9="",$N9=""),"",INDEX('Movimentos Bancários'!$F$5:$F$104,MATCH($N9,'Movimentos Bancários'!$A$5:$A$104,0))),"")</f>
        <v/>
      </c>
      <c r="Q9" s="23">
        <f>IF($A9="","",IFERROR(IF(OR($M9="",$P9=""),"",$P9-$M9),""))</f>
        <v/>
      </c>
      <c r="R9" s="25">
        <f>IF($A9="","",IFERROR(IF(OR($G9="",$O9=""),"",$O9-$G9),""))</f>
        <v/>
      </c>
      <c r="S9" s="26">
        <f>IFERROR(IF(OR($A9="",$N9=""),"",INDEX('Movimentos Bancários'!$E$5:$E$104,MATCH($N9,'Movimentos Bancários'!$A$5:$A$104,0))),"")</f>
        <v/>
      </c>
      <c r="T9" s="25">
        <f>IF(OR($A9="",$N9=""),"",COUNTIF($N$5:$N$104,$N9))</f>
        <v/>
      </c>
      <c r="U9" s="26">
        <f>IF($A9="","",IF(OR($H9="",$M9="",$G9=""),"Dados do lote incompletos",IF($N9="","Por conciliar",IF(OR($O9="",$P9="",$S9=""),"Verificar movimento",IF($T9&lt;&gt;1,"Movimento repetido",IF($S9&lt;&gt;"Crédito","Movimento não é crédito",IF(IFERROR(ABS($Q9),0)&gt;'Instruções'!$B$5,"Diferença de valor",IF(IFERROR(ABS($R9),0)&gt;'Instruções'!$B$6,"Data fora da janela","Conferido"))))))))</f>
        <v/>
      </c>
      <c r="V9" s="19" t="inlineStr">
        <is>
          <t>Comissão indicada arredondada.</t>
        </is>
      </c>
    </row>
    <row r="10">
      <c r="A10" s="18" t="inlineStr">
        <is>
          <t>LTPA-2026-006</t>
        </is>
      </c>
      <c r="B10" s="19" t="inlineStr">
        <is>
          <t>Prestador A</t>
        </is>
      </c>
      <c r="C10" s="18" t="inlineStr">
        <is>
          <t>TPA-LOJA-01</t>
        </is>
      </c>
      <c r="D10" s="19" t="inlineStr">
        <is>
          <t>LT-090126-006</t>
        </is>
      </c>
      <c r="E10" s="20" t="n">
        <v>46259</v>
      </c>
      <c r="F10" s="20" t="n">
        <v>46260</v>
      </c>
      <c r="G10" s="20" t="n">
        <v>46263</v>
      </c>
      <c r="H10" s="21" t="n">
        <v>312.2</v>
      </c>
      <c r="I10" s="22" t="n">
        <v>0.014</v>
      </c>
      <c r="J10" s="21" t="n">
        <v>4.37</v>
      </c>
      <c r="K10" s="23">
        <f>IF($A10="","",IFERROR(IF(OR($H10="",$I10=""),"",$H10*$I10),""))</f>
        <v/>
      </c>
      <c r="L10" s="23">
        <f>IF($A10="","",IF($J10&lt;&gt;"",$J10,$K10))</f>
        <v/>
      </c>
      <c r="M10" s="23">
        <f>IF($A10="","",IFERROR(IF(OR($H10="",$L10=""),"",$H10-$L10),""))</f>
        <v/>
      </c>
      <c r="N10" s="19" t="inlineStr">
        <is>
          <t>MB-2026-006</t>
        </is>
      </c>
      <c r="O10" s="24">
        <f>IFERROR(IF(OR($A10="",$N10=""),"",INDEX('Movimentos Bancários'!$B$5:$B$104,MATCH($N10,'Movimentos Bancários'!$A$5:$A$104,0))),"")</f>
        <v/>
      </c>
      <c r="P10" s="23">
        <f>IFERROR(IF(OR($A10="",$N10=""),"",INDEX('Movimentos Bancários'!$F$5:$F$104,MATCH($N10,'Movimentos Bancários'!$A$5:$A$104,0))),"")</f>
        <v/>
      </c>
      <c r="Q10" s="23">
        <f>IF($A10="","",IFERROR(IF(OR($M10="",$P10=""),"",$P10-$M10),""))</f>
        <v/>
      </c>
      <c r="R10" s="25">
        <f>IF($A10="","",IFERROR(IF(OR($G10="",$O10=""),"",$O10-$G10),""))</f>
        <v/>
      </c>
      <c r="S10" s="26">
        <f>IFERROR(IF(OR($A10="",$N10=""),"",INDEX('Movimentos Bancários'!$E$5:$E$104,MATCH($N10,'Movimentos Bancários'!$A$5:$A$104,0))),"")</f>
        <v/>
      </c>
      <c r="T10" s="25">
        <f>IF(OR($A10="",$N10=""),"",COUNTIF($N$5:$N$104,$N10))</f>
        <v/>
      </c>
      <c r="U10" s="26">
        <f>IF($A10="","",IF(OR($H10="",$M10="",$G10=""),"Dados do lote incompletos",IF($N10="","Por conciliar",IF(OR($O10="",$P10="",$S10=""),"Verificar movimento",IF($T10&lt;&gt;1,"Movimento repetido",IF($S10&lt;&gt;"Crédito","Movimento não é crédito",IF(IFERROR(ABS($Q10),0)&gt;'Instruções'!$B$5,"Diferença de valor",IF(IFERROR(ABS($R10),0)&gt;'Instruções'!$B$6,"Data fora da janela","Conferido"))))))))</f>
        <v/>
      </c>
      <c r="V10" s="19" t="inlineStr">
        <is>
          <t>Lote de fim de semana.</t>
        </is>
      </c>
    </row>
    <row r="11">
      <c r="A11" s="18" t="inlineStr">
        <is>
          <t>LTPA-2026-007</t>
        </is>
      </c>
      <c r="B11" s="19" t="inlineStr">
        <is>
          <t>Prestador A</t>
        </is>
      </c>
      <c r="C11" s="18" t="inlineStr">
        <is>
          <t>TPA-LOJA-02</t>
        </is>
      </c>
      <c r="D11" s="19" t="inlineStr">
        <is>
          <t>LT-100126-007</t>
        </is>
      </c>
      <c r="E11" s="20" t="n">
        <v>46260</v>
      </c>
      <c r="F11" s="20" t="n">
        <v>46260</v>
      </c>
      <c r="G11" s="20" t="n">
        <v>46264</v>
      </c>
      <c r="H11" s="21" t="n">
        <v>456.8</v>
      </c>
      <c r="I11" s="22" t="n">
        <v>0.015</v>
      </c>
      <c r="J11" s="21" t="n">
        <v>6.85</v>
      </c>
      <c r="K11" s="23">
        <f>IF($A11="","",IFERROR(IF(OR($H11="",$I11=""),"",$H11*$I11),""))</f>
        <v/>
      </c>
      <c r="L11" s="23">
        <f>IF($A11="","",IF($J11&lt;&gt;"",$J11,$K11))</f>
        <v/>
      </c>
      <c r="M11" s="23">
        <f>IF($A11="","",IFERROR(IF(OR($H11="",$L11=""),"",$H11-$L11),""))</f>
        <v/>
      </c>
      <c r="N11" s="19" t="inlineStr">
        <is>
          <t>MB-2026-007</t>
        </is>
      </c>
      <c r="O11" s="24">
        <f>IFERROR(IF(OR($A11="",$N11=""),"",INDEX('Movimentos Bancários'!$B$5:$B$104,MATCH($N11,'Movimentos Bancários'!$A$5:$A$104,0))),"")</f>
        <v/>
      </c>
      <c r="P11" s="23">
        <f>IFERROR(IF(OR($A11="",$N11=""),"",INDEX('Movimentos Bancários'!$F$5:$F$104,MATCH($N11,'Movimentos Bancários'!$A$5:$A$104,0))),"")</f>
        <v/>
      </c>
      <c r="Q11" s="23">
        <f>IF($A11="","",IFERROR(IF(OR($M11="",$P11=""),"",$P11-$M11),""))</f>
        <v/>
      </c>
      <c r="R11" s="25">
        <f>IF($A11="","",IFERROR(IF(OR($G11="",$O11=""),"",$O11-$G11),""))</f>
        <v/>
      </c>
      <c r="S11" s="26">
        <f>IFERROR(IF(OR($A11="",$N11=""),"",INDEX('Movimentos Bancários'!$E$5:$E$104,MATCH($N11,'Movimentos Bancários'!$A$5:$A$104,0))),"")</f>
        <v/>
      </c>
      <c r="T11" s="25">
        <f>IF(OR($A11="",$N11=""),"",COUNTIF($N$5:$N$104,$N11))</f>
        <v/>
      </c>
      <c r="U11" s="26">
        <f>IF($A11="","",IF(OR($H11="",$M11="",$G11=""),"Dados do lote incompletos",IF($N11="","Por conciliar",IF(OR($O11="",$P11="",$S11=""),"Verificar movimento",IF($T11&lt;&gt;1,"Movimento repetido",IF($S11&lt;&gt;"Crédito","Movimento não é crédito",IF(IFERROR(ABS($Q11),0)&gt;'Instruções'!$B$5,"Diferença de valor",IF(IFERROR(ABS($R11),0)&gt;'Instruções'!$B$6,"Data fora da janela","Conferido"))))))))</f>
        <v/>
      </c>
      <c r="V11" s="19" t="inlineStr">
        <is>
          <t>Exemplo de diferença de valor.</t>
        </is>
      </c>
    </row>
    <row r="12">
      <c r="A12" s="18" t="inlineStr">
        <is>
          <t>LTPA-2026-008</t>
        </is>
      </c>
      <c r="B12" s="19" t="inlineStr">
        <is>
          <t>Prestador B</t>
        </is>
      </c>
      <c r="C12" s="18" t="inlineStr">
        <is>
          <t>TPA-ESCR-01</t>
        </is>
      </c>
      <c r="D12" s="19" t="inlineStr">
        <is>
          <t>LT-130126-008</t>
        </is>
      </c>
      <c r="E12" s="20" t="n">
        <v>46263</v>
      </c>
      <c r="F12" s="20" t="n">
        <v>46263</v>
      </c>
      <c r="G12" s="20" t="n">
        <v>46270</v>
      </c>
      <c r="H12" s="21" t="n">
        <v>99.98999999999999</v>
      </c>
      <c r="I12" s="22" t="n">
        <v>0.015</v>
      </c>
      <c r="J12" s="21" t="n">
        <v>1.5</v>
      </c>
      <c r="K12" s="23">
        <f>IF($A12="","",IFERROR(IF(OR($H12="",$I12=""),"",$H12*$I12),""))</f>
        <v/>
      </c>
      <c r="L12" s="23">
        <f>IF($A12="","",IF($J12&lt;&gt;"",$J12,$K12))</f>
        <v/>
      </c>
      <c r="M12" s="23">
        <f>IF($A12="","",IFERROR(IF(OR($H12="",$L12=""),"",$H12-$L12),""))</f>
        <v/>
      </c>
      <c r="N12" s="19" t="inlineStr"/>
      <c r="O12" s="24">
        <f>IFERROR(IF(OR($A12="",$N12=""),"",INDEX('Movimentos Bancários'!$B$5:$B$104,MATCH($N12,'Movimentos Bancários'!$A$5:$A$104,0))),"")</f>
        <v/>
      </c>
      <c r="P12" s="23">
        <f>IFERROR(IF(OR($A12="",$N12=""),"",INDEX('Movimentos Bancários'!$F$5:$F$104,MATCH($N12,'Movimentos Bancários'!$A$5:$A$104,0))),"")</f>
        <v/>
      </c>
      <c r="Q12" s="23">
        <f>IF($A12="","",IFERROR(IF(OR($M12="",$P12=""),"",$P12-$M12),""))</f>
        <v/>
      </c>
      <c r="R12" s="25">
        <f>IF($A12="","",IFERROR(IF(OR($G12="",$O12=""),"",$O12-$G12),""))</f>
        <v/>
      </c>
      <c r="S12" s="26">
        <f>IFERROR(IF(OR($A12="",$N12=""),"",INDEX('Movimentos Bancários'!$E$5:$E$104,MATCH($N12,'Movimentos Bancários'!$A$5:$A$104,0))),"")</f>
        <v/>
      </c>
      <c r="T12" s="25">
        <f>IF(OR($A12="",$N12=""),"",COUNTIF($N$5:$N$104,$N12))</f>
        <v/>
      </c>
      <c r="U12" s="26">
        <f>IF($A12="","",IF(OR($H12="",$M12="",$G12=""),"Dados do lote incompletos",IF($N12="","Por conciliar",IF(OR($O12="",$P12="",$S12=""),"Verificar movimento",IF($T12&lt;&gt;1,"Movimento repetido",IF($S12&lt;&gt;"Crédito","Movimento não é crédito",IF(IFERROR(ABS($Q12),0)&gt;'Instruções'!$B$5,"Diferença de valor",IF(IFERROR(ABS($R12),0)&gt;'Instruções'!$B$6,"Data fora da janela","Conferido"))))))))</f>
        <v/>
      </c>
      <c r="V12" s="19" t="inlineStr">
        <is>
          <t>Aguardar identificação no extrato bancário.</t>
        </is>
      </c>
    </row>
    <row r="13">
      <c r="A13" s="18" t="inlineStr">
        <is>
          <t>LTPA-2026-009</t>
        </is>
      </c>
      <c r="B13" s="19" t="inlineStr">
        <is>
          <t>Prestador A</t>
        </is>
      </c>
      <c r="C13" s="18" t="inlineStr">
        <is>
          <t>TPA-LOJA-01</t>
        </is>
      </c>
      <c r="D13" s="19" t="inlineStr">
        <is>
          <t>LT-140126-009</t>
        </is>
      </c>
      <c r="E13" s="20" t="n">
        <v>46264</v>
      </c>
      <c r="F13" s="20" t="n">
        <v>46264</v>
      </c>
      <c r="G13" s="20" t="n">
        <v>46265</v>
      </c>
      <c r="H13" s="21" t="n">
        <v>650</v>
      </c>
      <c r="I13" s="22" t="n">
        <v>0.012</v>
      </c>
      <c r="J13" s="21" t="n">
        <v>7.8</v>
      </c>
      <c r="K13" s="23">
        <f>IF($A13="","",IFERROR(IF(OR($H13="",$I13=""),"",$H13*$I13),""))</f>
        <v/>
      </c>
      <c r="L13" s="23">
        <f>IF($A13="","",IF($J13&lt;&gt;"",$J13,$K13))</f>
        <v/>
      </c>
      <c r="M13" s="23">
        <f>IF($A13="","",IFERROR(IF(OR($H13="",$L13=""),"",$H13-$L13),""))</f>
        <v/>
      </c>
      <c r="N13" s="19" t="inlineStr">
        <is>
          <t>MB-2026-009</t>
        </is>
      </c>
      <c r="O13" s="24">
        <f>IFERROR(IF(OR($A13="",$N13=""),"",INDEX('Movimentos Bancários'!$B$5:$B$104,MATCH($N13,'Movimentos Bancários'!$A$5:$A$104,0))),"")</f>
        <v/>
      </c>
      <c r="P13" s="23">
        <f>IFERROR(IF(OR($A13="",$N13=""),"",INDEX('Movimentos Bancários'!$F$5:$F$104,MATCH($N13,'Movimentos Bancários'!$A$5:$A$104,0))),"")</f>
        <v/>
      </c>
      <c r="Q13" s="23">
        <f>IF($A13="","",IFERROR(IF(OR($M13="",$P13=""),"",$P13-$M13),""))</f>
        <v/>
      </c>
      <c r="R13" s="25">
        <f>IF($A13="","",IFERROR(IF(OR($G13="",$O13=""),"",$O13-$G13),""))</f>
        <v/>
      </c>
      <c r="S13" s="26">
        <f>IFERROR(IF(OR($A13="",$N13=""),"",INDEX('Movimentos Bancários'!$E$5:$E$104,MATCH($N13,'Movimentos Bancários'!$A$5:$A$104,0))),"")</f>
        <v/>
      </c>
      <c r="T13" s="25">
        <f>IF(OR($A13="",$N13=""),"",COUNTIF($N$5:$N$104,$N13))</f>
        <v/>
      </c>
      <c r="U13" s="26">
        <f>IF($A13="","",IF(OR($H13="",$M13="",$G13=""),"Dados do lote incompletos",IF($N13="","Por conciliar",IF(OR($O13="",$P13="",$S13=""),"Verificar movimento",IF($T13&lt;&gt;1,"Movimento repetido",IF($S13&lt;&gt;"Crédito","Movimento não é crédito",IF(IFERROR(ABS($Q13),0)&gt;'Instruções'!$B$5,"Diferença de valor",IF(IFERROR(ABS($R13),0)&gt;'Instruções'!$B$6,"Data fora da janela","Conferido"))))))))</f>
        <v/>
      </c>
      <c r="V13" s="19" t="inlineStr">
        <is>
          <t>Exemplo de associação repetida.</t>
        </is>
      </c>
    </row>
    <row r="14">
      <c r="A14" s="18" t="inlineStr">
        <is>
          <t>LTPA-2026-010</t>
        </is>
      </c>
      <c r="B14" s="19" t="inlineStr">
        <is>
          <t>Prestador A</t>
        </is>
      </c>
      <c r="C14" s="18" t="inlineStr">
        <is>
          <t>TPA-LOJA-02</t>
        </is>
      </c>
      <c r="D14" s="19" t="inlineStr">
        <is>
          <t>LT-150126-010</t>
        </is>
      </c>
      <c r="E14" s="20" t="n">
        <v>46265</v>
      </c>
      <c r="F14" s="20" t="n">
        <v>46265</v>
      </c>
      <c r="G14" s="20" t="n">
        <v>46266</v>
      </c>
      <c r="H14" s="21" t="n">
        <v>210</v>
      </c>
      <c r="I14" s="22" t="n">
        <v>0.015</v>
      </c>
      <c r="J14" s="21" t="n">
        <v>3.15</v>
      </c>
      <c r="K14" s="23">
        <f>IF($A14="","",IFERROR(IF(OR($H14="",$I14=""),"",$H14*$I14),""))</f>
        <v/>
      </c>
      <c r="L14" s="23">
        <f>IF($A14="","",IF($J14&lt;&gt;"",$J14,$K14))</f>
        <v/>
      </c>
      <c r="M14" s="23">
        <f>IF($A14="","",IFERROR(IF(OR($H14="",$L14=""),"",$H14-$L14),""))</f>
        <v/>
      </c>
      <c r="N14" s="19" t="inlineStr">
        <is>
          <t>MB-2026-009</t>
        </is>
      </c>
      <c r="O14" s="24">
        <f>IFERROR(IF(OR($A14="",$N14=""),"",INDEX('Movimentos Bancários'!$B$5:$B$104,MATCH($N14,'Movimentos Bancários'!$A$5:$A$104,0))),"")</f>
        <v/>
      </c>
      <c r="P14" s="23">
        <f>IFERROR(IF(OR($A14="",$N14=""),"",INDEX('Movimentos Bancários'!$F$5:$F$104,MATCH($N14,'Movimentos Bancários'!$A$5:$A$104,0))),"")</f>
        <v/>
      </c>
      <c r="Q14" s="23">
        <f>IF($A14="","",IFERROR(IF(OR($M14="",$P14=""),"",$P14-$M14),""))</f>
        <v/>
      </c>
      <c r="R14" s="25">
        <f>IF($A14="","",IFERROR(IF(OR($G14="",$O14=""),"",$O14-$G14),""))</f>
        <v/>
      </c>
      <c r="S14" s="26">
        <f>IFERROR(IF(OR($A14="",$N14=""),"",INDEX('Movimentos Bancários'!$E$5:$E$104,MATCH($N14,'Movimentos Bancários'!$A$5:$A$104,0))),"")</f>
        <v/>
      </c>
      <c r="T14" s="25">
        <f>IF(OR($A14="",$N14=""),"",COUNTIF($N$5:$N$104,$N14))</f>
        <v/>
      </c>
      <c r="U14" s="26">
        <f>IF($A14="","",IF(OR($H14="",$M14="",$G14=""),"Dados do lote incompletos",IF($N14="","Por conciliar",IF(OR($O14="",$P14="",$S14=""),"Verificar movimento",IF($T14&lt;&gt;1,"Movimento repetido",IF($S14&lt;&gt;"Crédito","Movimento não é crédito",IF(IFERROR(ABS($Q14),0)&gt;'Instruções'!$B$5,"Diferença de valor",IF(IFERROR(ABS($R14),0)&gt;'Instruções'!$B$6,"Data fora da janela","Conferido"))))))))</f>
        <v/>
      </c>
      <c r="V14" s="19" t="inlineStr">
        <is>
          <t>Exemplo deliberado de duplicação para teste de controlo.</t>
        </is>
      </c>
    </row>
    <row r="15">
      <c r="A15" s="18" t="n"/>
      <c r="B15" s="19" t="n"/>
      <c r="C15" s="18" t="n"/>
      <c r="D15" s="19" t="n"/>
      <c r="E15" s="20" t="n"/>
      <c r="F15" s="20" t="n"/>
      <c r="G15" s="20" t="n"/>
      <c r="H15" s="21" t="n"/>
      <c r="I15" s="22" t="n"/>
      <c r="J15" s="21" t="n"/>
      <c r="K15" s="23">
        <f>IF($A15="","",IFERROR(IF(OR($H15="",$I15=""),"",$H15*$I15),""))</f>
        <v/>
      </c>
      <c r="L15" s="23">
        <f>IF($A15="","",IF($J15&lt;&gt;"",$J15,$K15))</f>
        <v/>
      </c>
      <c r="M15" s="23">
        <f>IF($A15="","",IFERROR(IF(OR($H15="",$L15=""),"",$H15-$L15),""))</f>
        <v/>
      </c>
      <c r="N15" s="19" t="n"/>
      <c r="O15" s="24">
        <f>IFERROR(IF(OR($A15="",$N15=""),"",INDEX('Movimentos Bancários'!$B$5:$B$104,MATCH($N15,'Movimentos Bancários'!$A$5:$A$104,0))),"")</f>
        <v/>
      </c>
      <c r="P15" s="23">
        <f>IFERROR(IF(OR($A15="",$N15=""),"",INDEX('Movimentos Bancários'!$F$5:$F$104,MATCH($N15,'Movimentos Bancários'!$A$5:$A$104,0))),"")</f>
        <v/>
      </c>
      <c r="Q15" s="23">
        <f>IF($A15="","",IFERROR(IF(OR($M15="",$P15=""),"",$P15-$M15),""))</f>
        <v/>
      </c>
      <c r="R15" s="25">
        <f>IF($A15="","",IFERROR(IF(OR($G15="",$O15=""),"",$O15-$G15),""))</f>
        <v/>
      </c>
      <c r="S15" s="26">
        <f>IFERROR(IF(OR($A15="",$N15=""),"",INDEX('Movimentos Bancários'!$E$5:$E$104,MATCH($N15,'Movimentos Bancários'!$A$5:$A$104,0))),"")</f>
        <v/>
      </c>
      <c r="T15" s="25">
        <f>IF(OR($A15="",$N15=""),"",COUNTIF($N$5:$N$104,$N15))</f>
        <v/>
      </c>
      <c r="U15" s="26">
        <f>IF($A15="","",IF(OR($H15="",$M15="",$G15=""),"Dados do lote incompletos",IF($N15="","Por conciliar",IF(OR($O15="",$P15="",$S15=""),"Verificar movimento",IF($T15&lt;&gt;1,"Movimento repetido",IF($S15&lt;&gt;"Crédito","Movimento não é crédito",IF(IFERROR(ABS($Q15),0)&gt;'Instruções'!$B$5,"Diferença de valor",IF(IFERROR(ABS($R15),0)&gt;'Instruções'!$B$6,"Data fora da janela","Conferido"))))))))</f>
        <v/>
      </c>
      <c r="V15" s="19" t="n"/>
    </row>
    <row r="16">
      <c r="A16" s="18" t="n"/>
      <c r="B16" s="19" t="n"/>
      <c r="C16" s="18" t="n"/>
      <c r="D16" s="19" t="n"/>
      <c r="E16" s="20" t="n"/>
      <c r="F16" s="20" t="n"/>
      <c r="G16" s="20" t="n"/>
      <c r="H16" s="21" t="n"/>
      <c r="I16" s="22" t="n"/>
      <c r="J16" s="21" t="n"/>
      <c r="K16" s="23">
        <f>IF($A16="","",IFERROR(IF(OR($H16="",$I16=""),"",$H16*$I16),""))</f>
        <v/>
      </c>
      <c r="L16" s="23">
        <f>IF($A16="","",IF($J16&lt;&gt;"",$J16,$K16))</f>
        <v/>
      </c>
      <c r="M16" s="23">
        <f>IF($A16="","",IFERROR(IF(OR($H16="",$L16=""),"",$H16-$L16),""))</f>
        <v/>
      </c>
      <c r="N16" s="19" t="n"/>
      <c r="O16" s="24">
        <f>IFERROR(IF(OR($A16="",$N16=""),"",INDEX('Movimentos Bancários'!$B$5:$B$104,MATCH($N16,'Movimentos Bancários'!$A$5:$A$104,0))),"")</f>
        <v/>
      </c>
      <c r="P16" s="23">
        <f>IFERROR(IF(OR($A16="",$N16=""),"",INDEX('Movimentos Bancários'!$F$5:$F$104,MATCH($N16,'Movimentos Bancários'!$A$5:$A$104,0))),"")</f>
        <v/>
      </c>
      <c r="Q16" s="23">
        <f>IF($A16="","",IFERROR(IF(OR($M16="",$P16=""),"",$P16-$M16),""))</f>
        <v/>
      </c>
      <c r="R16" s="25">
        <f>IF($A16="","",IFERROR(IF(OR($G16="",$O16=""),"",$O16-$G16),""))</f>
        <v/>
      </c>
      <c r="S16" s="26">
        <f>IFERROR(IF(OR($A16="",$N16=""),"",INDEX('Movimentos Bancários'!$E$5:$E$104,MATCH($N16,'Movimentos Bancários'!$A$5:$A$104,0))),"")</f>
        <v/>
      </c>
      <c r="T16" s="25">
        <f>IF(OR($A16="",$N16=""),"",COUNTIF($N$5:$N$104,$N16))</f>
        <v/>
      </c>
      <c r="U16" s="26">
        <f>IF($A16="","",IF(OR($H16="",$M16="",$G16=""),"Dados do lote incompletos",IF($N16="","Por conciliar",IF(OR($O16="",$P16="",$S16=""),"Verificar movimento",IF($T16&lt;&gt;1,"Movimento repetido",IF($S16&lt;&gt;"Crédito","Movimento não é crédito",IF(IFERROR(ABS($Q16),0)&gt;'Instruções'!$B$5,"Diferença de valor",IF(IFERROR(ABS($R16),0)&gt;'Instruções'!$B$6,"Data fora da janela","Conferido"))))))))</f>
        <v/>
      </c>
      <c r="V16" s="19" t="n"/>
    </row>
    <row r="17">
      <c r="A17" s="18" t="n"/>
      <c r="B17" s="19" t="n"/>
      <c r="C17" s="18" t="n"/>
      <c r="D17" s="19" t="n"/>
      <c r="E17" s="20" t="n"/>
      <c r="F17" s="20" t="n"/>
      <c r="G17" s="20" t="n"/>
      <c r="H17" s="21" t="n"/>
      <c r="I17" s="22" t="n"/>
      <c r="J17" s="21" t="n"/>
      <c r="K17" s="23">
        <f>IF($A17="","",IFERROR(IF(OR($H17="",$I17=""),"",$H17*$I17),""))</f>
        <v/>
      </c>
      <c r="L17" s="23">
        <f>IF($A17="","",IF($J17&lt;&gt;"",$J17,$K17))</f>
        <v/>
      </c>
      <c r="M17" s="23">
        <f>IF($A17="","",IFERROR(IF(OR($H17="",$L17=""),"",$H17-$L17),""))</f>
        <v/>
      </c>
      <c r="N17" s="19" t="n"/>
      <c r="O17" s="24">
        <f>IFERROR(IF(OR($A17="",$N17=""),"",INDEX('Movimentos Bancários'!$B$5:$B$104,MATCH($N17,'Movimentos Bancários'!$A$5:$A$104,0))),"")</f>
        <v/>
      </c>
      <c r="P17" s="23">
        <f>IFERROR(IF(OR($A17="",$N17=""),"",INDEX('Movimentos Bancários'!$F$5:$F$104,MATCH($N17,'Movimentos Bancários'!$A$5:$A$104,0))),"")</f>
        <v/>
      </c>
      <c r="Q17" s="23">
        <f>IF($A17="","",IFERROR(IF(OR($M17="",$P17=""),"",$P17-$M17),""))</f>
        <v/>
      </c>
      <c r="R17" s="25">
        <f>IF($A17="","",IFERROR(IF(OR($G17="",$O17=""),"",$O17-$G17),""))</f>
        <v/>
      </c>
      <c r="S17" s="26">
        <f>IFERROR(IF(OR($A17="",$N17=""),"",INDEX('Movimentos Bancários'!$E$5:$E$104,MATCH($N17,'Movimentos Bancários'!$A$5:$A$104,0))),"")</f>
        <v/>
      </c>
      <c r="T17" s="25">
        <f>IF(OR($A17="",$N17=""),"",COUNTIF($N$5:$N$104,$N17))</f>
        <v/>
      </c>
      <c r="U17" s="26">
        <f>IF($A17="","",IF(OR($H17="",$M17="",$G17=""),"Dados do lote incompletos",IF($N17="","Por conciliar",IF(OR($O17="",$P17="",$S17=""),"Verificar movimento",IF($T17&lt;&gt;1,"Movimento repetido",IF($S17&lt;&gt;"Crédito","Movimento não é crédito",IF(IFERROR(ABS($Q17),0)&gt;'Instruções'!$B$5,"Diferença de valor",IF(IFERROR(ABS($R17),0)&gt;'Instruções'!$B$6,"Data fora da janela","Conferido"))))))))</f>
        <v/>
      </c>
      <c r="V17" s="19" t="n"/>
    </row>
    <row r="18">
      <c r="A18" s="18" t="n"/>
      <c r="B18" s="19" t="n"/>
      <c r="C18" s="18" t="n"/>
      <c r="D18" s="19" t="n"/>
      <c r="E18" s="20" t="n"/>
      <c r="F18" s="20" t="n"/>
      <c r="G18" s="20" t="n"/>
      <c r="H18" s="21" t="n"/>
      <c r="I18" s="22" t="n"/>
      <c r="J18" s="21" t="n"/>
      <c r="K18" s="23">
        <f>IF($A18="","",IFERROR(IF(OR($H18="",$I18=""),"",$H18*$I18),""))</f>
        <v/>
      </c>
      <c r="L18" s="23">
        <f>IF($A18="","",IF($J18&lt;&gt;"",$J18,$K18))</f>
        <v/>
      </c>
      <c r="M18" s="23">
        <f>IF($A18="","",IFERROR(IF(OR($H18="",$L18=""),"",$H18-$L18),""))</f>
        <v/>
      </c>
      <c r="N18" s="19" t="n"/>
      <c r="O18" s="24">
        <f>IFERROR(IF(OR($A18="",$N18=""),"",INDEX('Movimentos Bancários'!$B$5:$B$104,MATCH($N18,'Movimentos Bancários'!$A$5:$A$104,0))),"")</f>
        <v/>
      </c>
      <c r="P18" s="23">
        <f>IFERROR(IF(OR($A18="",$N18=""),"",INDEX('Movimentos Bancários'!$F$5:$F$104,MATCH($N18,'Movimentos Bancários'!$A$5:$A$104,0))),"")</f>
        <v/>
      </c>
      <c r="Q18" s="23">
        <f>IF($A18="","",IFERROR(IF(OR($M18="",$P18=""),"",$P18-$M18),""))</f>
        <v/>
      </c>
      <c r="R18" s="25">
        <f>IF($A18="","",IFERROR(IF(OR($G18="",$O18=""),"",$O18-$G18),""))</f>
        <v/>
      </c>
      <c r="S18" s="26">
        <f>IFERROR(IF(OR($A18="",$N18=""),"",INDEX('Movimentos Bancários'!$E$5:$E$104,MATCH($N18,'Movimentos Bancários'!$A$5:$A$104,0))),"")</f>
        <v/>
      </c>
      <c r="T18" s="25">
        <f>IF(OR($A18="",$N18=""),"",COUNTIF($N$5:$N$104,$N18))</f>
        <v/>
      </c>
      <c r="U18" s="26">
        <f>IF($A18="","",IF(OR($H18="",$M18="",$G18=""),"Dados do lote incompletos",IF($N18="","Por conciliar",IF(OR($O18="",$P18="",$S18=""),"Verificar movimento",IF($T18&lt;&gt;1,"Movimento repetido",IF($S18&lt;&gt;"Crédito","Movimento não é crédito",IF(IFERROR(ABS($Q18),0)&gt;'Instruções'!$B$5,"Diferença de valor",IF(IFERROR(ABS($R18),0)&gt;'Instruções'!$B$6,"Data fora da janela","Conferido"))))))))</f>
        <v/>
      </c>
      <c r="V18" s="19" t="n"/>
    </row>
    <row r="19">
      <c r="A19" s="18" t="n"/>
      <c r="B19" s="19" t="n"/>
      <c r="C19" s="18" t="n"/>
      <c r="D19" s="19" t="n"/>
      <c r="E19" s="20" t="n"/>
      <c r="F19" s="20" t="n"/>
      <c r="G19" s="20" t="n"/>
      <c r="H19" s="21" t="n"/>
      <c r="I19" s="22" t="n"/>
      <c r="J19" s="21" t="n"/>
      <c r="K19" s="23">
        <f>IF($A19="","",IFERROR(IF(OR($H19="",$I19=""),"",$H19*$I19),""))</f>
        <v/>
      </c>
      <c r="L19" s="23">
        <f>IF($A19="","",IF($J19&lt;&gt;"",$J19,$K19))</f>
        <v/>
      </c>
      <c r="M19" s="23">
        <f>IF($A19="","",IFERROR(IF(OR($H19="",$L19=""),"",$H19-$L19),""))</f>
        <v/>
      </c>
      <c r="N19" s="19" t="n"/>
      <c r="O19" s="24">
        <f>IFERROR(IF(OR($A19="",$N19=""),"",INDEX('Movimentos Bancários'!$B$5:$B$104,MATCH($N19,'Movimentos Bancários'!$A$5:$A$104,0))),"")</f>
        <v/>
      </c>
      <c r="P19" s="23">
        <f>IFERROR(IF(OR($A19="",$N19=""),"",INDEX('Movimentos Bancários'!$F$5:$F$104,MATCH($N19,'Movimentos Bancários'!$A$5:$A$104,0))),"")</f>
        <v/>
      </c>
      <c r="Q19" s="23">
        <f>IF($A19="","",IFERROR(IF(OR($M19="",$P19=""),"",$P19-$M19),""))</f>
        <v/>
      </c>
      <c r="R19" s="25">
        <f>IF($A19="","",IFERROR(IF(OR($G19="",$O19=""),"",$O19-$G19),""))</f>
        <v/>
      </c>
      <c r="S19" s="26">
        <f>IFERROR(IF(OR($A19="",$N19=""),"",INDEX('Movimentos Bancários'!$E$5:$E$104,MATCH($N19,'Movimentos Bancários'!$A$5:$A$104,0))),"")</f>
        <v/>
      </c>
      <c r="T19" s="25">
        <f>IF(OR($A19="",$N19=""),"",COUNTIF($N$5:$N$104,$N19))</f>
        <v/>
      </c>
      <c r="U19" s="26">
        <f>IF($A19="","",IF(OR($H19="",$M19="",$G19=""),"Dados do lote incompletos",IF($N19="","Por conciliar",IF(OR($O19="",$P19="",$S19=""),"Verificar movimento",IF($T19&lt;&gt;1,"Movimento repetido",IF($S19&lt;&gt;"Crédito","Movimento não é crédito",IF(IFERROR(ABS($Q19),0)&gt;'Instruções'!$B$5,"Diferença de valor",IF(IFERROR(ABS($R19),0)&gt;'Instruções'!$B$6,"Data fora da janela","Conferido"))))))))</f>
        <v/>
      </c>
      <c r="V19" s="19" t="n"/>
    </row>
    <row r="20">
      <c r="A20" s="18" t="n"/>
      <c r="B20" s="19" t="n"/>
      <c r="C20" s="18" t="n"/>
      <c r="D20" s="19" t="n"/>
      <c r="E20" s="20" t="n"/>
      <c r="F20" s="20" t="n"/>
      <c r="G20" s="20" t="n"/>
      <c r="H20" s="21" t="n"/>
      <c r="I20" s="22" t="n"/>
      <c r="J20" s="21" t="n"/>
      <c r="K20" s="23">
        <f>IF($A20="","",IFERROR(IF(OR($H20="",$I20=""),"",$H20*$I20),""))</f>
        <v/>
      </c>
      <c r="L20" s="23">
        <f>IF($A20="","",IF($J20&lt;&gt;"",$J20,$K20))</f>
        <v/>
      </c>
      <c r="M20" s="23">
        <f>IF($A20="","",IFERROR(IF(OR($H20="",$L20=""),"",$H20-$L20),""))</f>
        <v/>
      </c>
      <c r="N20" s="19" t="n"/>
      <c r="O20" s="24">
        <f>IFERROR(IF(OR($A20="",$N20=""),"",INDEX('Movimentos Bancários'!$B$5:$B$104,MATCH($N20,'Movimentos Bancários'!$A$5:$A$104,0))),"")</f>
        <v/>
      </c>
      <c r="P20" s="23">
        <f>IFERROR(IF(OR($A20="",$N20=""),"",INDEX('Movimentos Bancários'!$F$5:$F$104,MATCH($N20,'Movimentos Bancários'!$A$5:$A$104,0))),"")</f>
        <v/>
      </c>
      <c r="Q20" s="23">
        <f>IF($A20="","",IFERROR(IF(OR($M20="",$P20=""),"",$P20-$M20),""))</f>
        <v/>
      </c>
      <c r="R20" s="25">
        <f>IF($A20="","",IFERROR(IF(OR($G20="",$O20=""),"",$O20-$G20),""))</f>
        <v/>
      </c>
      <c r="S20" s="26">
        <f>IFERROR(IF(OR($A20="",$N20=""),"",INDEX('Movimentos Bancários'!$E$5:$E$104,MATCH($N20,'Movimentos Bancários'!$A$5:$A$104,0))),"")</f>
        <v/>
      </c>
      <c r="T20" s="25">
        <f>IF(OR($A20="",$N20=""),"",COUNTIF($N$5:$N$104,$N20))</f>
        <v/>
      </c>
      <c r="U20" s="26">
        <f>IF($A20="","",IF(OR($H20="",$M20="",$G20=""),"Dados do lote incompletos",IF($N20="","Por conciliar",IF(OR($O20="",$P20="",$S20=""),"Verificar movimento",IF($T20&lt;&gt;1,"Movimento repetido",IF($S20&lt;&gt;"Crédito","Movimento não é crédito",IF(IFERROR(ABS($Q20),0)&gt;'Instruções'!$B$5,"Diferença de valor",IF(IFERROR(ABS($R20),0)&gt;'Instruções'!$B$6,"Data fora da janela","Conferido"))))))))</f>
        <v/>
      </c>
      <c r="V20" s="19" t="n"/>
    </row>
    <row r="21">
      <c r="A21" s="18" t="n"/>
      <c r="B21" s="19" t="n"/>
      <c r="C21" s="18" t="n"/>
      <c r="D21" s="19" t="n"/>
      <c r="E21" s="20" t="n"/>
      <c r="F21" s="20" t="n"/>
      <c r="G21" s="20" t="n"/>
      <c r="H21" s="21" t="n"/>
      <c r="I21" s="22" t="n"/>
      <c r="J21" s="21" t="n"/>
      <c r="K21" s="23">
        <f>IF($A21="","",IFERROR(IF(OR($H21="",$I21=""),"",$H21*$I21),""))</f>
        <v/>
      </c>
      <c r="L21" s="23">
        <f>IF($A21="","",IF($J21&lt;&gt;"",$J21,$K21))</f>
        <v/>
      </c>
      <c r="M21" s="23">
        <f>IF($A21="","",IFERROR(IF(OR($H21="",$L21=""),"",$H21-$L21),""))</f>
        <v/>
      </c>
      <c r="N21" s="19" t="n"/>
      <c r="O21" s="24">
        <f>IFERROR(IF(OR($A21="",$N21=""),"",INDEX('Movimentos Bancários'!$B$5:$B$104,MATCH($N21,'Movimentos Bancários'!$A$5:$A$104,0))),"")</f>
        <v/>
      </c>
      <c r="P21" s="23">
        <f>IFERROR(IF(OR($A21="",$N21=""),"",INDEX('Movimentos Bancários'!$F$5:$F$104,MATCH($N21,'Movimentos Bancários'!$A$5:$A$104,0))),"")</f>
        <v/>
      </c>
      <c r="Q21" s="23">
        <f>IF($A21="","",IFERROR(IF(OR($M21="",$P21=""),"",$P21-$M21),""))</f>
        <v/>
      </c>
      <c r="R21" s="25">
        <f>IF($A21="","",IFERROR(IF(OR($G21="",$O21=""),"",$O21-$G21),""))</f>
        <v/>
      </c>
      <c r="S21" s="26">
        <f>IFERROR(IF(OR($A21="",$N21=""),"",INDEX('Movimentos Bancários'!$E$5:$E$104,MATCH($N21,'Movimentos Bancários'!$A$5:$A$104,0))),"")</f>
        <v/>
      </c>
      <c r="T21" s="25">
        <f>IF(OR($A21="",$N21=""),"",COUNTIF($N$5:$N$104,$N21))</f>
        <v/>
      </c>
      <c r="U21" s="26">
        <f>IF($A21="","",IF(OR($H21="",$M21="",$G21=""),"Dados do lote incompletos",IF($N21="","Por conciliar",IF(OR($O21="",$P21="",$S21=""),"Verificar movimento",IF($T21&lt;&gt;1,"Movimento repetido",IF($S21&lt;&gt;"Crédito","Movimento não é crédito",IF(IFERROR(ABS($Q21),0)&gt;'Instruções'!$B$5,"Diferença de valor",IF(IFERROR(ABS($R21),0)&gt;'Instruções'!$B$6,"Data fora da janela","Conferido"))))))))</f>
        <v/>
      </c>
      <c r="V21" s="19" t="n"/>
    </row>
    <row r="22">
      <c r="A22" s="18" t="n"/>
      <c r="B22" s="19" t="n"/>
      <c r="C22" s="18" t="n"/>
      <c r="D22" s="19" t="n"/>
      <c r="E22" s="20" t="n"/>
      <c r="F22" s="20" t="n"/>
      <c r="G22" s="20" t="n"/>
      <c r="H22" s="21" t="n"/>
      <c r="I22" s="22" t="n"/>
      <c r="J22" s="21" t="n"/>
      <c r="K22" s="23">
        <f>IF($A22="","",IFERROR(IF(OR($H22="",$I22=""),"",$H22*$I22),""))</f>
        <v/>
      </c>
      <c r="L22" s="23">
        <f>IF($A22="","",IF($J22&lt;&gt;"",$J22,$K22))</f>
        <v/>
      </c>
      <c r="M22" s="23">
        <f>IF($A22="","",IFERROR(IF(OR($H22="",$L22=""),"",$H22-$L22),""))</f>
        <v/>
      </c>
      <c r="N22" s="19" t="n"/>
      <c r="O22" s="24">
        <f>IFERROR(IF(OR($A22="",$N22=""),"",INDEX('Movimentos Bancários'!$B$5:$B$104,MATCH($N22,'Movimentos Bancários'!$A$5:$A$104,0))),"")</f>
        <v/>
      </c>
      <c r="P22" s="23">
        <f>IFERROR(IF(OR($A22="",$N22=""),"",INDEX('Movimentos Bancários'!$F$5:$F$104,MATCH($N22,'Movimentos Bancários'!$A$5:$A$104,0))),"")</f>
        <v/>
      </c>
      <c r="Q22" s="23">
        <f>IF($A22="","",IFERROR(IF(OR($M22="",$P22=""),"",$P22-$M22),""))</f>
        <v/>
      </c>
      <c r="R22" s="25">
        <f>IF($A22="","",IFERROR(IF(OR($G22="",$O22=""),"",$O22-$G22),""))</f>
        <v/>
      </c>
      <c r="S22" s="26">
        <f>IFERROR(IF(OR($A22="",$N22=""),"",INDEX('Movimentos Bancários'!$E$5:$E$104,MATCH($N22,'Movimentos Bancários'!$A$5:$A$104,0))),"")</f>
        <v/>
      </c>
      <c r="T22" s="25">
        <f>IF(OR($A22="",$N22=""),"",COUNTIF($N$5:$N$104,$N22))</f>
        <v/>
      </c>
      <c r="U22" s="26">
        <f>IF($A22="","",IF(OR($H22="",$M22="",$G22=""),"Dados do lote incompletos",IF($N22="","Por conciliar",IF(OR($O22="",$P22="",$S22=""),"Verificar movimento",IF($T22&lt;&gt;1,"Movimento repetido",IF($S22&lt;&gt;"Crédito","Movimento não é crédito",IF(IFERROR(ABS($Q22),0)&gt;'Instruções'!$B$5,"Diferença de valor",IF(IFERROR(ABS($R22),0)&gt;'Instruções'!$B$6,"Data fora da janela","Conferido"))))))))</f>
        <v/>
      </c>
      <c r="V22" s="19" t="n"/>
    </row>
    <row r="23">
      <c r="A23" s="18" t="n"/>
      <c r="B23" s="19" t="n"/>
      <c r="C23" s="18" t="n"/>
      <c r="D23" s="19" t="n"/>
      <c r="E23" s="20" t="n"/>
      <c r="F23" s="20" t="n"/>
      <c r="G23" s="20" t="n"/>
      <c r="H23" s="21" t="n"/>
      <c r="I23" s="22" t="n"/>
      <c r="J23" s="21" t="n"/>
      <c r="K23" s="23">
        <f>IF($A23="","",IFERROR(IF(OR($H23="",$I23=""),"",$H23*$I23),""))</f>
        <v/>
      </c>
      <c r="L23" s="23">
        <f>IF($A23="","",IF($J23&lt;&gt;"",$J23,$K23))</f>
        <v/>
      </c>
      <c r="M23" s="23">
        <f>IF($A23="","",IFERROR(IF(OR($H23="",$L23=""),"",$H23-$L23),""))</f>
        <v/>
      </c>
      <c r="N23" s="19" t="n"/>
      <c r="O23" s="24">
        <f>IFERROR(IF(OR($A23="",$N23=""),"",INDEX('Movimentos Bancários'!$B$5:$B$104,MATCH($N23,'Movimentos Bancários'!$A$5:$A$104,0))),"")</f>
        <v/>
      </c>
      <c r="P23" s="23">
        <f>IFERROR(IF(OR($A23="",$N23=""),"",INDEX('Movimentos Bancários'!$F$5:$F$104,MATCH($N23,'Movimentos Bancários'!$A$5:$A$104,0))),"")</f>
        <v/>
      </c>
      <c r="Q23" s="23">
        <f>IF($A23="","",IFERROR(IF(OR($M23="",$P23=""),"",$P23-$M23),""))</f>
        <v/>
      </c>
      <c r="R23" s="25">
        <f>IF($A23="","",IFERROR(IF(OR($G23="",$O23=""),"",$O23-$G23),""))</f>
        <v/>
      </c>
      <c r="S23" s="26">
        <f>IFERROR(IF(OR($A23="",$N23=""),"",INDEX('Movimentos Bancários'!$E$5:$E$104,MATCH($N23,'Movimentos Bancários'!$A$5:$A$104,0))),"")</f>
        <v/>
      </c>
      <c r="T23" s="25">
        <f>IF(OR($A23="",$N23=""),"",COUNTIF($N$5:$N$104,$N23))</f>
        <v/>
      </c>
      <c r="U23" s="26">
        <f>IF($A23="","",IF(OR($H23="",$M23="",$G23=""),"Dados do lote incompletos",IF($N23="","Por conciliar",IF(OR($O23="",$P23="",$S23=""),"Verificar movimento",IF($T23&lt;&gt;1,"Movimento repetido",IF($S23&lt;&gt;"Crédito","Movimento não é crédito",IF(IFERROR(ABS($Q23),0)&gt;'Instruções'!$B$5,"Diferença de valor",IF(IFERROR(ABS($R23),0)&gt;'Instruções'!$B$6,"Data fora da janela","Conferido"))))))))</f>
        <v/>
      </c>
      <c r="V23" s="19" t="n"/>
    </row>
    <row r="24">
      <c r="A24" s="18" t="n"/>
      <c r="B24" s="19" t="n"/>
      <c r="C24" s="18" t="n"/>
      <c r="D24" s="19" t="n"/>
      <c r="E24" s="20" t="n"/>
      <c r="F24" s="20" t="n"/>
      <c r="G24" s="20" t="n"/>
      <c r="H24" s="21" t="n"/>
      <c r="I24" s="22" t="n"/>
      <c r="J24" s="21" t="n"/>
      <c r="K24" s="23">
        <f>IF($A24="","",IFERROR(IF(OR($H24="",$I24=""),"",$H24*$I24),""))</f>
        <v/>
      </c>
      <c r="L24" s="23">
        <f>IF($A24="","",IF($J24&lt;&gt;"",$J24,$K24))</f>
        <v/>
      </c>
      <c r="M24" s="23">
        <f>IF($A24="","",IFERROR(IF(OR($H24="",$L24=""),"",$H24-$L24),""))</f>
        <v/>
      </c>
      <c r="N24" s="19" t="n"/>
      <c r="O24" s="24">
        <f>IFERROR(IF(OR($A24="",$N24=""),"",INDEX('Movimentos Bancários'!$B$5:$B$104,MATCH($N24,'Movimentos Bancários'!$A$5:$A$104,0))),"")</f>
        <v/>
      </c>
      <c r="P24" s="23">
        <f>IFERROR(IF(OR($A24="",$N24=""),"",INDEX('Movimentos Bancários'!$F$5:$F$104,MATCH($N24,'Movimentos Bancários'!$A$5:$A$104,0))),"")</f>
        <v/>
      </c>
      <c r="Q24" s="23">
        <f>IF($A24="","",IFERROR(IF(OR($M24="",$P24=""),"",$P24-$M24),""))</f>
        <v/>
      </c>
      <c r="R24" s="25">
        <f>IF($A24="","",IFERROR(IF(OR($G24="",$O24=""),"",$O24-$G24),""))</f>
        <v/>
      </c>
      <c r="S24" s="26">
        <f>IFERROR(IF(OR($A24="",$N24=""),"",INDEX('Movimentos Bancários'!$E$5:$E$104,MATCH($N24,'Movimentos Bancários'!$A$5:$A$104,0))),"")</f>
        <v/>
      </c>
      <c r="T24" s="25">
        <f>IF(OR($A24="",$N24=""),"",COUNTIF($N$5:$N$104,$N24))</f>
        <v/>
      </c>
      <c r="U24" s="26">
        <f>IF($A24="","",IF(OR($H24="",$M24="",$G24=""),"Dados do lote incompletos",IF($N24="","Por conciliar",IF(OR($O24="",$P24="",$S24=""),"Verificar movimento",IF($T24&lt;&gt;1,"Movimento repetido",IF($S24&lt;&gt;"Crédito","Movimento não é crédito",IF(IFERROR(ABS($Q24),0)&gt;'Instruções'!$B$5,"Diferença de valor",IF(IFERROR(ABS($R24),0)&gt;'Instruções'!$B$6,"Data fora da janela","Conferido"))))))))</f>
        <v/>
      </c>
      <c r="V24" s="19" t="n"/>
    </row>
    <row r="25">
      <c r="A25" s="18" t="n"/>
      <c r="B25" s="19" t="n"/>
      <c r="C25" s="18" t="n"/>
      <c r="D25" s="19" t="n"/>
      <c r="E25" s="20" t="n"/>
      <c r="F25" s="20" t="n"/>
      <c r="G25" s="20" t="n"/>
      <c r="H25" s="21" t="n"/>
      <c r="I25" s="22" t="n"/>
      <c r="J25" s="21" t="n"/>
      <c r="K25" s="23">
        <f>IF($A25="","",IFERROR(IF(OR($H25="",$I25=""),"",$H25*$I25),""))</f>
        <v/>
      </c>
      <c r="L25" s="23">
        <f>IF($A25="","",IF($J25&lt;&gt;"",$J25,$K25))</f>
        <v/>
      </c>
      <c r="M25" s="23">
        <f>IF($A25="","",IFERROR(IF(OR($H25="",$L25=""),"",$H25-$L25),""))</f>
        <v/>
      </c>
      <c r="N25" s="19" t="n"/>
      <c r="O25" s="24">
        <f>IFERROR(IF(OR($A25="",$N25=""),"",INDEX('Movimentos Bancários'!$B$5:$B$104,MATCH($N25,'Movimentos Bancários'!$A$5:$A$104,0))),"")</f>
        <v/>
      </c>
      <c r="P25" s="23">
        <f>IFERROR(IF(OR($A25="",$N25=""),"",INDEX('Movimentos Bancários'!$F$5:$F$104,MATCH($N25,'Movimentos Bancários'!$A$5:$A$104,0))),"")</f>
        <v/>
      </c>
      <c r="Q25" s="23">
        <f>IF($A25="","",IFERROR(IF(OR($M25="",$P25=""),"",$P25-$M25),""))</f>
        <v/>
      </c>
      <c r="R25" s="25">
        <f>IF($A25="","",IFERROR(IF(OR($G25="",$O25=""),"",$O25-$G25),""))</f>
        <v/>
      </c>
      <c r="S25" s="26">
        <f>IFERROR(IF(OR($A25="",$N25=""),"",INDEX('Movimentos Bancários'!$E$5:$E$104,MATCH($N25,'Movimentos Bancários'!$A$5:$A$104,0))),"")</f>
        <v/>
      </c>
      <c r="T25" s="25">
        <f>IF(OR($A25="",$N25=""),"",COUNTIF($N$5:$N$104,$N25))</f>
        <v/>
      </c>
      <c r="U25" s="26">
        <f>IF($A25="","",IF(OR($H25="",$M25="",$G25=""),"Dados do lote incompletos",IF($N25="","Por conciliar",IF(OR($O25="",$P25="",$S25=""),"Verificar movimento",IF($T25&lt;&gt;1,"Movimento repetido",IF($S25&lt;&gt;"Crédito","Movimento não é crédito",IF(IFERROR(ABS($Q25),0)&gt;'Instruções'!$B$5,"Diferença de valor",IF(IFERROR(ABS($R25),0)&gt;'Instruções'!$B$6,"Data fora da janela","Conferido"))))))))</f>
        <v/>
      </c>
      <c r="V25" s="19" t="n"/>
    </row>
    <row r="26">
      <c r="A26" s="18" t="n"/>
      <c r="B26" s="19" t="n"/>
      <c r="C26" s="18" t="n"/>
      <c r="D26" s="19" t="n"/>
      <c r="E26" s="20" t="n"/>
      <c r="F26" s="20" t="n"/>
      <c r="G26" s="20" t="n"/>
      <c r="H26" s="21" t="n"/>
      <c r="I26" s="22" t="n"/>
      <c r="J26" s="21" t="n"/>
      <c r="K26" s="23">
        <f>IF($A26="","",IFERROR(IF(OR($H26="",$I26=""),"",$H26*$I26),""))</f>
        <v/>
      </c>
      <c r="L26" s="23">
        <f>IF($A26="","",IF($J26&lt;&gt;"",$J26,$K26))</f>
        <v/>
      </c>
      <c r="M26" s="23">
        <f>IF($A26="","",IFERROR(IF(OR($H26="",$L26=""),"",$H26-$L26),""))</f>
        <v/>
      </c>
      <c r="N26" s="19" t="n"/>
      <c r="O26" s="24">
        <f>IFERROR(IF(OR($A26="",$N26=""),"",INDEX('Movimentos Bancários'!$B$5:$B$104,MATCH($N26,'Movimentos Bancários'!$A$5:$A$104,0))),"")</f>
        <v/>
      </c>
      <c r="P26" s="23">
        <f>IFERROR(IF(OR($A26="",$N26=""),"",INDEX('Movimentos Bancários'!$F$5:$F$104,MATCH($N26,'Movimentos Bancários'!$A$5:$A$104,0))),"")</f>
        <v/>
      </c>
      <c r="Q26" s="23">
        <f>IF($A26="","",IFERROR(IF(OR($M26="",$P26=""),"",$P26-$M26),""))</f>
        <v/>
      </c>
      <c r="R26" s="25">
        <f>IF($A26="","",IFERROR(IF(OR($G26="",$O26=""),"",$O26-$G26),""))</f>
        <v/>
      </c>
      <c r="S26" s="26">
        <f>IFERROR(IF(OR($A26="",$N26=""),"",INDEX('Movimentos Bancários'!$E$5:$E$104,MATCH($N26,'Movimentos Bancários'!$A$5:$A$104,0))),"")</f>
        <v/>
      </c>
      <c r="T26" s="25">
        <f>IF(OR($A26="",$N26=""),"",COUNTIF($N$5:$N$104,$N26))</f>
        <v/>
      </c>
      <c r="U26" s="26">
        <f>IF($A26="","",IF(OR($H26="",$M26="",$G26=""),"Dados do lote incompletos",IF($N26="","Por conciliar",IF(OR($O26="",$P26="",$S26=""),"Verificar movimento",IF($T26&lt;&gt;1,"Movimento repetido",IF($S26&lt;&gt;"Crédito","Movimento não é crédito",IF(IFERROR(ABS($Q26),0)&gt;'Instruções'!$B$5,"Diferença de valor",IF(IFERROR(ABS($R26),0)&gt;'Instruções'!$B$6,"Data fora da janela","Conferido"))))))))</f>
        <v/>
      </c>
      <c r="V26" s="19" t="n"/>
    </row>
    <row r="27">
      <c r="A27" s="18" t="n"/>
      <c r="B27" s="19" t="n"/>
      <c r="C27" s="18" t="n"/>
      <c r="D27" s="19" t="n"/>
      <c r="E27" s="20" t="n"/>
      <c r="F27" s="20" t="n"/>
      <c r="G27" s="20" t="n"/>
      <c r="H27" s="21" t="n"/>
      <c r="I27" s="22" t="n"/>
      <c r="J27" s="21" t="n"/>
      <c r="K27" s="23">
        <f>IF($A27="","",IFERROR(IF(OR($H27="",$I27=""),"",$H27*$I27),""))</f>
        <v/>
      </c>
      <c r="L27" s="23">
        <f>IF($A27="","",IF($J27&lt;&gt;"",$J27,$K27))</f>
        <v/>
      </c>
      <c r="M27" s="23">
        <f>IF($A27="","",IFERROR(IF(OR($H27="",$L27=""),"",$H27-$L27),""))</f>
        <v/>
      </c>
      <c r="N27" s="19" t="n"/>
      <c r="O27" s="24">
        <f>IFERROR(IF(OR($A27="",$N27=""),"",INDEX('Movimentos Bancários'!$B$5:$B$104,MATCH($N27,'Movimentos Bancários'!$A$5:$A$104,0))),"")</f>
        <v/>
      </c>
      <c r="P27" s="23">
        <f>IFERROR(IF(OR($A27="",$N27=""),"",INDEX('Movimentos Bancários'!$F$5:$F$104,MATCH($N27,'Movimentos Bancários'!$A$5:$A$104,0))),"")</f>
        <v/>
      </c>
      <c r="Q27" s="23">
        <f>IF($A27="","",IFERROR(IF(OR($M27="",$P27=""),"",$P27-$M27),""))</f>
        <v/>
      </c>
      <c r="R27" s="25">
        <f>IF($A27="","",IFERROR(IF(OR($G27="",$O27=""),"",$O27-$G27),""))</f>
        <v/>
      </c>
      <c r="S27" s="26">
        <f>IFERROR(IF(OR($A27="",$N27=""),"",INDEX('Movimentos Bancários'!$E$5:$E$104,MATCH($N27,'Movimentos Bancários'!$A$5:$A$104,0))),"")</f>
        <v/>
      </c>
      <c r="T27" s="25">
        <f>IF(OR($A27="",$N27=""),"",COUNTIF($N$5:$N$104,$N27))</f>
        <v/>
      </c>
      <c r="U27" s="26">
        <f>IF($A27="","",IF(OR($H27="",$M27="",$G27=""),"Dados do lote incompletos",IF($N27="","Por conciliar",IF(OR($O27="",$P27="",$S27=""),"Verificar movimento",IF($T27&lt;&gt;1,"Movimento repetido",IF($S27&lt;&gt;"Crédito","Movimento não é crédito",IF(IFERROR(ABS($Q27),0)&gt;'Instruções'!$B$5,"Diferença de valor",IF(IFERROR(ABS($R27),0)&gt;'Instruções'!$B$6,"Data fora da janela","Conferido"))))))))</f>
        <v/>
      </c>
      <c r="V27" s="19" t="n"/>
    </row>
    <row r="28">
      <c r="A28" s="18" t="n"/>
      <c r="B28" s="19" t="n"/>
      <c r="C28" s="18" t="n"/>
      <c r="D28" s="19" t="n"/>
      <c r="E28" s="20" t="n"/>
      <c r="F28" s="20" t="n"/>
      <c r="G28" s="20" t="n"/>
      <c r="H28" s="21" t="n"/>
      <c r="I28" s="22" t="n"/>
      <c r="J28" s="21" t="n"/>
      <c r="K28" s="23">
        <f>IF($A28="","",IFERROR(IF(OR($H28="",$I28=""),"",$H28*$I28),""))</f>
        <v/>
      </c>
      <c r="L28" s="23">
        <f>IF($A28="","",IF($J28&lt;&gt;"",$J28,$K28))</f>
        <v/>
      </c>
      <c r="M28" s="23">
        <f>IF($A28="","",IFERROR(IF(OR($H28="",$L28=""),"",$H28-$L28),""))</f>
        <v/>
      </c>
      <c r="N28" s="19" t="n"/>
      <c r="O28" s="24">
        <f>IFERROR(IF(OR($A28="",$N28=""),"",INDEX('Movimentos Bancários'!$B$5:$B$104,MATCH($N28,'Movimentos Bancários'!$A$5:$A$104,0))),"")</f>
        <v/>
      </c>
      <c r="P28" s="23">
        <f>IFERROR(IF(OR($A28="",$N28=""),"",INDEX('Movimentos Bancários'!$F$5:$F$104,MATCH($N28,'Movimentos Bancários'!$A$5:$A$104,0))),"")</f>
        <v/>
      </c>
      <c r="Q28" s="23">
        <f>IF($A28="","",IFERROR(IF(OR($M28="",$P28=""),"",$P28-$M28),""))</f>
        <v/>
      </c>
      <c r="R28" s="25">
        <f>IF($A28="","",IFERROR(IF(OR($G28="",$O28=""),"",$O28-$G28),""))</f>
        <v/>
      </c>
      <c r="S28" s="26">
        <f>IFERROR(IF(OR($A28="",$N28=""),"",INDEX('Movimentos Bancários'!$E$5:$E$104,MATCH($N28,'Movimentos Bancários'!$A$5:$A$104,0))),"")</f>
        <v/>
      </c>
      <c r="T28" s="25">
        <f>IF(OR($A28="",$N28=""),"",COUNTIF($N$5:$N$104,$N28))</f>
        <v/>
      </c>
      <c r="U28" s="26">
        <f>IF($A28="","",IF(OR($H28="",$M28="",$G28=""),"Dados do lote incompletos",IF($N28="","Por conciliar",IF(OR($O28="",$P28="",$S28=""),"Verificar movimento",IF($T28&lt;&gt;1,"Movimento repetido",IF($S28&lt;&gt;"Crédito","Movimento não é crédito",IF(IFERROR(ABS($Q28),0)&gt;'Instruções'!$B$5,"Diferença de valor",IF(IFERROR(ABS($R28),0)&gt;'Instruções'!$B$6,"Data fora da janela","Conferido"))))))))</f>
        <v/>
      </c>
      <c r="V28" s="19" t="n"/>
    </row>
    <row r="29">
      <c r="A29" s="18" t="n"/>
      <c r="B29" s="19" t="n"/>
      <c r="C29" s="18" t="n"/>
      <c r="D29" s="19" t="n"/>
      <c r="E29" s="20" t="n"/>
      <c r="F29" s="20" t="n"/>
      <c r="G29" s="20" t="n"/>
      <c r="H29" s="21" t="n"/>
      <c r="I29" s="22" t="n"/>
      <c r="J29" s="21" t="n"/>
      <c r="K29" s="23">
        <f>IF($A29="","",IFERROR(IF(OR($H29="",$I29=""),"",$H29*$I29),""))</f>
        <v/>
      </c>
      <c r="L29" s="23">
        <f>IF($A29="","",IF($J29&lt;&gt;"",$J29,$K29))</f>
        <v/>
      </c>
      <c r="M29" s="23">
        <f>IF($A29="","",IFERROR(IF(OR($H29="",$L29=""),"",$H29-$L29),""))</f>
        <v/>
      </c>
      <c r="N29" s="19" t="n"/>
      <c r="O29" s="24">
        <f>IFERROR(IF(OR($A29="",$N29=""),"",INDEX('Movimentos Bancários'!$B$5:$B$104,MATCH($N29,'Movimentos Bancários'!$A$5:$A$104,0))),"")</f>
        <v/>
      </c>
      <c r="P29" s="23">
        <f>IFERROR(IF(OR($A29="",$N29=""),"",INDEX('Movimentos Bancários'!$F$5:$F$104,MATCH($N29,'Movimentos Bancários'!$A$5:$A$104,0))),"")</f>
        <v/>
      </c>
      <c r="Q29" s="23">
        <f>IF($A29="","",IFERROR(IF(OR($M29="",$P29=""),"",$P29-$M29),""))</f>
        <v/>
      </c>
      <c r="R29" s="25">
        <f>IF($A29="","",IFERROR(IF(OR($G29="",$O29=""),"",$O29-$G29),""))</f>
        <v/>
      </c>
      <c r="S29" s="26">
        <f>IFERROR(IF(OR($A29="",$N29=""),"",INDEX('Movimentos Bancários'!$E$5:$E$104,MATCH($N29,'Movimentos Bancários'!$A$5:$A$104,0))),"")</f>
        <v/>
      </c>
      <c r="T29" s="25">
        <f>IF(OR($A29="",$N29=""),"",COUNTIF($N$5:$N$104,$N29))</f>
        <v/>
      </c>
      <c r="U29" s="26">
        <f>IF($A29="","",IF(OR($H29="",$M29="",$G29=""),"Dados do lote incompletos",IF($N29="","Por conciliar",IF(OR($O29="",$P29="",$S29=""),"Verificar movimento",IF($T29&lt;&gt;1,"Movimento repetido",IF($S29&lt;&gt;"Crédito","Movimento não é crédito",IF(IFERROR(ABS($Q29),0)&gt;'Instruções'!$B$5,"Diferença de valor",IF(IFERROR(ABS($R29),0)&gt;'Instruções'!$B$6,"Data fora da janela","Conferido"))))))))</f>
        <v/>
      </c>
      <c r="V29" s="19" t="n"/>
    </row>
    <row r="30">
      <c r="A30" s="18" t="n"/>
      <c r="B30" s="19" t="n"/>
      <c r="C30" s="18" t="n"/>
      <c r="D30" s="19" t="n"/>
      <c r="E30" s="20" t="n"/>
      <c r="F30" s="20" t="n"/>
      <c r="G30" s="20" t="n"/>
      <c r="H30" s="21" t="n"/>
      <c r="I30" s="22" t="n"/>
      <c r="J30" s="21" t="n"/>
      <c r="K30" s="23">
        <f>IF($A30="","",IFERROR(IF(OR($H30="",$I30=""),"",$H30*$I30),""))</f>
        <v/>
      </c>
      <c r="L30" s="23">
        <f>IF($A30="","",IF($J30&lt;&gt;"",$J30,$K30))</f>
        <v/>
      </c>
      <c r="M30" s="23">
        <f>IF($A30="","",IFERROR(IF(OR($H30="",$L30=""),"",$H30-$L30),""))</f>
        <v/>
      </c>
      <c r="N30" s="19" t="n"/>
      <c r="O30" s="24">
        <f>IFERROR(IF(OR($A30="",$N30=""),"",INDEX('Movimentos Bancários'!$B$5:$B$104,MATCH($N30,'Movimentos Bancários'!$A$5:$A$104,0))),"")</f>
        <v/>
      </c>
      <c r="P30" s="23">
        <f>IFERROR(IF(OR($A30="",$N30=""),"",INDEX('Movimentos Bancários'!$F$5:$F$104,MATCH($N30,'Movimentos Bancários'!$A$5:$A$104,0))),"")</f>
        <v/>
      </c>
      <c r="Q30" s="23">
        <f>IF($A30="","",IFERROR(IF(OR($M30="",$P30=""),"",$P30-$M30),""))</f>
        <v/>
      </c>
      <c r="R30" s="25">
        <f>IF($A30="","",IFERROR(IF(OR($G30="",$O30=""),"",$O30-$G30),""))</f>
        <v/>
      </c>
      <c r="S30" s="26">
        <f>IFERROR(IF(OR($A30="",$N30=""),"",INDEX('Movimentos Bancários'!$E$5:$E$104,MATCH($N30,'Movimentos Bancários'!$A$5:$A$104,0))),"")</f>
        <v/>
      </c>
      <c r="T30" s="25">
        <f>IF(OR($A30="",$N30=""),"",COUNTIF($N$5:$N$104,$N30))</f>
        <v/>
      </c>
      <c r="U30" s="26">
        <f>IF($A30="","",IF(OR($H30="",$M30="",$G30=""),"Dados do lote incompletos",IF($N30="","Por conciliar",IF(OR($O30="",$P30="",$S30=""),"Verificar movimento",IF($T30&lt;&gt;1,"Movimento repetido",IF($S30&lt;&gt;"Crédito","Movimento não é crédito",IF(IFERROR(ABS($Q30),0)&gt;'Instruções'!$B$5,"Diferença de valor",IF(IFERROR(ABS($R30),0)&gt;'Instruções'!$B$6,"Data fora da janela","Conferido"))))))))</f>
        <v/>
      </c>
      <c r="V30" s="19" t="n"/>
    </row>
    <row r="31">
      <c r="A31" s="18" t="n"/>
      <c r="B31" s="19" t="n"/>
      <c r="C31" s="18" t="n"/>
      <c r="D31" s="19" t="n"/>
      <c r="E31" s="20" t="n"/>
      <c r="F31" s="20" t="n"/>
      <c r="G31" s="20" t="n"/>
      <c r="H31" s="21" t="n"/>
      <c r="I31" s="22" t="n"/>
      <c r="J31" s="21" t="n"/>
      <c r="K31" s="23">
        <f>IF($A31="","",IFERROR(IF(OR($H31="",$I31=""),"",$H31*$I31),""))</f>
        <v/>
      </c>
      <c r="L31" s="23">
        <f>IF($A31="","",IF($J31&lt;&gt;"",$J31,$K31))</f>
        <v/>
      </c>
      <c r="M31" s="23">
        <f>IF($A31="","",IFERROR(IF(OR($H31="",$L31=""),"",$H31-$L31),""))</f>
        <v/>
      </c>
      <c r="N31" s="19" t="n"/>
      <c r="O31" s="24">
        <f>IFERROR(IF(OR($A31="",$N31=""),"",INDEX('Movimentos Bancários'!$B$5:$B$104,MATCH($N31,'Movimentos Bancários'!$A$5:$A$104,0))),"")</f>
        <v/>
      </c>
      <c r="P31" s="23">
        <f>IFERROR(IF(OR($A31="",$N31=""),"",INDEX('Movimentos Bancários'!$F$5:$F$104,MATCH($N31,'Movimentos Bancários'!$A$5:$A$104,0))),"")</f>
        <v/>
      </c>
      <c r="Q31" s="23">
        <f>IF($A31="","",IFERROR(IF(OR($M31="",$P31=""),"",$P31-$M31),""))</f>
        <v/>
      </c>
      <c r="R31" s="25">
        <f>IF($A31="","",IFERROR(IF(OR($G31="",$O31=""),"",$O31-$G31),""))</f>
        <v/>
      </c>
      <c r="S31" s="26">
        <f>IFERROR(IF(OR($A31="",$N31=""),"",INDEX('Movimentos Bancários'!$E$5:$E$104,MATCH($N31,'Movimentos Bancários'!$A$5:$A$104,0))),"")</f>
        <v/>
      </c>
      <c r="T31" s="25">
        <f>IF(OR($A31="",$N31=""),"",COUNTIF($N$5:$N$104,$N31))</f>
        <v/>
      </c>
      <c r="U31" s="26">
        <f>IF($A31="","",IF(OR($H31="",$M31="",$G31=""),"Dados do lote incompletos",IF($N31="","Por conciliar",IF(OR($O31="",$P31="",$S31=""),"Verificar movimento",IF($T31&lt;&gt;1,"Movimento repetido",IF($S31&lt;&gt;"Crédito","Movimento não é crédito",IF(IFERROR(ABS($Q31),0)&gt;'Instruções'!$B$5,"Diferença de valor",IF(IFERROR(ABS($R31),0)&gt;'Instruções'!$B$6,"Data fora da janela","Conferido"))))))))</f>
        <v/>
      </c>
      <c r="V31" s="19" t="n"/>
    </row>
    <row r="32">
      <c r="A32" s="18" t="n"/>
      <c r="B32" s="19" t="n"/>
      <c r="C32" s="18" t="n"/>
      <c r="D32" s="19" t="n"/>
      <c r="E32" s="20" t="n"/>
      <c r="F32" s="20" t="n"/>
      <c r="G32" s="20" t="n"/>
      <c r="H32" s="21" t="n"/>
      <c r="I32" s="22" t="n"/>
      <c r="J32" s="21" t="n"/>
      <c r="K32" s="23">
        <f>IF($A32="","",IFERROR(IF(OR($H32="",$I32=""),"",$H32*$I32),""))</f>
        <v/>
      </c>
      <c r="L32" s="23">
        <f>IF($A32="","",IF($J32&lt;&gt;"",$J32,$K32))</f>
        <v/>
      </c>
      <c r="M32" s="23">
        <f>IF($A32="","",IFERROR(IF(OR($H32="",$L32=""),"",$H32-$L32),""))</f>
        <v/>
      </c>
      <c r="N32" s="19" t="n"/>
      <c r="O32" s="24">
        <f>IFERROR(IF(OR($A32="",$N32=""),"",INDEX('Movimentos Bancários'!$B$5:$B$104,MATCH($N32,'Movimentos Bancários'!$A$5:$A$104,0))),"")</f>
        <v/>
      </c>
      <c r="P32" s="23">
        <f>IFERROR(IF(OR($A32="",$N32=""),"",INDEX('Movimentos Bancários'!$F$5:$F$104,MATCH($N32,'Movimentos Bancários'!$A$5:$A$104,0))),"")</f>
        <v/>
      </c>
      <c r="Q32" s="23">
        <f>IF($A32="","",IFERROR(IF(OR($M32="",$P32=""),"",$P32-$M32),""))</f>
        <v/>
      </c>
      <c r="R32" s="25">
        <f>IF($A32="","",IFERROR(IF(OR($G32="",$O32=""),"",$O32-$G32),""))</f>
        <v/>
      </c>
      <c r="S32" s="26">
        <f>IFERROR(IF(OR($A32="",$N32=""),"",INDEX('Movimentos Bancários'!$E$5:$E$104,MATCH($N32,'Movimentos Bancários'!$A$5:$A$104,0))),"")</f>
        <v/>
      </c>
      <c r="T32" s="25">
        <f>IF(OR($A32="",$N32=""),"",COUNTIF($N$5:$N$104,$N32))</f>
        <v/>
      </c>
      <c r="U32" s="26">
        <f>IF($A32="","",IF(OR($H32="",$M32="",$G32=""),"Dados do lote incompletos",IF($N32="","Por conciliar",IF(OR($O32="",$P32="",$S32=""),"Verificar movimento",IF($T32&lt;&gt;1,"Movimento repetido",IF($S32&lt;&gt;"Crédito","Movimento não é crédito",IF(IFERROR(ABS($Q32),0)&gt;'Instruções'!$B$5,"Diferença de valor",IF(IFERROR(ABS($R32),0)&gt;'Instruções'!$B$6,"Data fora da janela","Conferido"))))))))</f>
        <v/>
      </c>
      <c r="V32" s="19" t="n"/>
    </row>
    <row r="33">
      <c r="A33" s="18" t="n"/>
      <c r="B33" s="19" t="n"/>
      <c r="C33" s="18" t="n"/>
      <c r="D33" s="19" t="n"/>
      <c r="E33" s="20" t="n"/>
      <c r="F33" s="20" t="n"/>
      <c r="G33" s="20" t="n"/>
      <c r="H33" s="21" t="n"/>
      <c r="I33" s="22" t="n"/>
      <c r="J33" s="21" t="n"/>
      <c r="K33" s="23">
        <f>IF($A33="","",IFERROR(IF(OR($H33="",$I33=""),"",$H33*$I33),""))</f>
        <v/>
      </c>
      <c r="L33" s="23">
        <f>IF($A33="","",IF($J33&lt;&gt;"",$J33,$K33))</f>
        <v/>
      </c>
      <c r="M33" s="23">
        <f>IF($A33="","",IFERROR(IF(OR($H33="",$L33=""),"",$H33-$L33),""))</f>
        <v/>
      </c>
      <c r="N33" s="19" t="n"/>
      <c r="O33" s="24">
        <f>IFERROR(IF(OR($A33="",$N33=""),"",INDEX('Movimentos Bancários'!$B$5:$B$104,MATCH($N33,'Movimentos Bancários'!$A$5:$A$104,0))),"")</f>
        <v/>
      </c>
      <c r="P33" s="23">
        <f>IFERROR(IF(OR($A33="",$N33=""),"",INDEX('Movimentos Bancários'!$F$5:$F$104,MATCH($N33,'Movimentos Bancários'!$A$5:$A$104,0))),"")</f>
        <v/>
      </c>
      <c r="Q33" s="23">
        <f>IF($A33="","",IFERROR(IF(OR($M33="",$P33=""),"",$P33-$M33),""))</f>
        <v/>
      </c>
      <c r="R33" s="25">
        <f>IF($A33="","",IFERROR(IF(OR($G33="",$O33=""),"",$O33-$G33),""))</f>
        <v/>
      </c>
      <c r="S33" s="26">
        <f>IFERROR(IF(OR($A33="",$N33=""),"",INDEX('Movimentos Bancários'!$E$5:$E$104,MATCH($N33,'Movimentos Bancários'!$A$5:$A$104,0))),"")</f>
        <v/>
      </c>
      <c r="T33" s="25">
        <f>IF(OR($A33="",$N33=""),"",COUNTIF($N$5:$N$104,$N33))</f>
        <v/>
      </c>
      <c r="U33" s="26">
        <f>IF($A33="","",IF(OR($H33="",$M33="",$G33=""),"Dados do lote incompletos",IF($N33="","Por conciliar",IF(OR($O33="",$P33="",$S33=""),"Verificar movimento",IF($T33&lt;&gt;1,"Movimento repetido",IF($S33&lt;&gt;"Crédito","Movimento não é crédito",IF(IFERROR(ABS($Q33),0)&gt;'Instruções'!$B$5,"Diferença de valor",IF(IFERROR(ABS($R33),0)&gt;'Instruções'!$B$6,"Data fora da janela","Conferido"))))))))</f>
        <v/>
      </c>
      <c r="V33" s="19" t="n"/>
    </row>
    <row r="34">
      <c r="A34" s="18" t="n"/>
      <c r="B34" s="19" t="n"/>
      <c r="C34" s="18" t="n"/>
      <c r="D34" s="19" t="n"/>
      <c r="E34" s="20" t="n"/>
      <c r="F34" s="20" t="n"/>
      <c r="G34" s="20" t="n"/>
      <c r="H34" s="21" t="n"/>
      <c r="I34" s="22" t="n"/>
      <c r="J34" s="21" t="n"/>
      <c r="K34" s="23">
        <f>IF($A34="","",IFERROR(IF(OR($H34="",$I34=""),"",$H34*$I34),""))</f>
        <v/>
      </c>
      <c r="L34" s="23">
        <f>IF($A34="","",IF($J34&lt;&gt;"",$J34,$K34))</f>
        <v/>
      </c>
      <c r="M34" s="23">
        <f>IF($A34="","",IFERROR(IF(OR($H34="",$L34=""),"",$H34-$L34),""))</f>
        <v/>
      </c>
      <c r="N34" s="19" t="n"/>
      <c r="O34" s="24">
        <f>IFERROR(IF(OR($A34="",$N34=""),"",INDEX('Movimentos Bancários'!$B$5:$B$104,MATCH($N34,'Movimentos Bancários'!$A$5:$A$104,0))),"")</f>
        <v/>
      </c>
      <c r="P34" s="23">
        <f>IFERROR(IF(OR($A34="",$N34=""),"",INDEX('Movimentos Bancários'!$F$5:$F$104,MATCH($N34,'Movimentos Bancários'!$A$5:$A$104,0))),"")</f>
        <v/>
      </c>
      <c r="Q34" s="23">
        <f>IF($A34="","",IFERROR(IF(OR($M34="",$P34=""),"",$P34-$M34),""))</f>
        <v/>
      </c>
      <c r="R34" s="25">
        <f>IF($A34="","",IFERROR(IF(OR($G34="",$O34=""),"",$O34-$G34),""))</f>
        <v/>
      </c>
      <c r="S34" s="26">
        <f>IFERROR(IF(OR($A34="",$N34=""),"",INDEX('Movimentos Bancários'!$E$5:$E$104,MATCH($N34,'Movimentos Bancários'!$A$5:$A$104,0))),"")</f>
        <v/>
      </c>
      <c r="T34" s="25">
        <f>IF(OR($A34="",$N34=""),"",COUNTIF($N$5:$N$104,$N34))</f>
        <v/>
      </c>
      <c r="U34" s="26">
        <f>IF($A34="","",IF(OR($H34="",$M34="",$G34=""),"Dados do lote incompletos",IF($N34="","Por conciliar",IF(OR($O34="",$P34="",$S34=""),"Verificar movimento",IF($T34&lt;&gt;1,"Movimento repetido",IF($S34&lt;&gt;"Crédito","Movimento não é crédito",IF(IFERROR(ABS($Q34),0)&gt;'Instruções'!$B$5,"Diferença de valor",IF(IFERROR(ABS($R34),0)&gt;'Instruções'!$B$6,"Data fora da janela","Conferido"))))))))</f>
        <v/>
      </c>
      <c r="V34" s="19" t="n"/>
    </row>
    <row r="35">
      <c r="A35" s="18" t="n"/>
      <c r="B35" s="19" t="n"/>
      <c r="C35" s="18" t="n"/>
      <c r="D35" s="19" t="n"/>
      <c r="E35" s="20" t="n"/>
      <c r="F35" s="20" t="n"/>
      <c r="G35" s="20" t="n"/>
      <c r="H35" s="21" t="n"/>
      <c r="I35" s="22" t="n"/>
      <c r="J35" s="21" t="n"/>
      <c r="K35" s="23">
        <f>IF($A35="","",IFERROR(IF(OR($H35="",$I35=""),"",$H35*$I35),""))</f>
        <v/>
      </c>
      <c r="L35" s="23">
        <f>IF($A35="","",IF($J35&lt;&gt;"",$J35,$K35))</f>
        <v/>
      </c>
      <c r="M35" s="23">
        <f>IF($A35="","",IFERROR(IF(OR($H35="",$L35=""),"",$H35-$L35),""))</f>
        <v/>
      </c>
      <c r="N35" s="19" t="n"/>
      <c r="O35" s="24">
        <f>IFERROR(IF(OR($A35="",$N35=""),"",INDEX('Movimentos Bancários'!$B$5:$B$104,MATCH($N35,'Movimentos Bancários'!$A$5:$A$104,0))),"")</f>
        <v/>
      </c>
      <c r="P35" s="23">
        <f>IFERROR(IF(OR($A35="",$N35=""),"",INDEX('Movimentos Bancários'!$F$5:$F$104,MATCH($N35,'Movimentos Bancários'!$A$5:$A$104,0))),"")</f>
        <v/>
      </c>
      <c r="Q35" s="23">
        <f>IF($A35="","",IFERROR(IF(OR($M35="",$P35=""),"",$P35-$M35),""))</f>
        <v/>
      </c>
      <c r="R35" s="25">
        <f>IF($A35="","",IFERROR(IF(OR($G35="",$O35=""),"",$O35-$G35),""))</f>
        <v/>
      </c>
      <c r="S35" s="26">
        <f>IFERROR(IF(OR($A35="",$N35=""),"",INDEX('Movimentos Bancários'!$E$5:$E$104,MATCH($N35,'Movimentos Bancários'!$A$5:$A$104,0))),"")</f>
        <v/>
      </c>
      <c r="T35" s="25">
        <f>IF(OR($A35="",$N35=""),"",COUNTIF($N$5:$N$104,$N35))</f>
        <v/>
      </c>
      <c r="U35" s="26">
        <f>IF($A35="","",IF(OR($H35="",$M35="",$G35=""),"Dados do lote incompletos",IF($N35="","Por conciliar",IF(OR($O35="",$P35="",$S35=""),"Verificar movimento",IF($T35&lt;&gt;1,"Movimento repetido",IF($S35&lt;&gt;"Crédito","Movimento não é crédito",IF(IFERROR(ABS($Q35),0)&gt;'Instruções'!$B$5,"Diferença de valor",IF(IFERROR(ABS($R35),0)&gt;'Instruções'!$B$6,"Data fora da janela","Conferido"))))))))</f>
        <v/>
      </c>
      <c r="V35" s="19" t="n"/>
    </row>
    <row r="36">
      <c r="A36" s="18" t="n"/>
      <c r="B36" s="19" t="n"/>
      <c r="C36" s="18" t="n"/>
      <c r="D36" s="19" t="n"/>
      <c r="E36" s="20" t="n"/>
      <c r="F36" s="20" t="n"/>
      <c r="G36" s="20" t="n"/>
      <c r="H36" s="21" t="n"/>
      <c r="I36" s="22" t="n"/>
      <c r="J36" s="21" t="n"/>
      <c r="K36" s="23">
        <f>IF($A36="","",IFERROR(IF(OR($H36="",$I36=""),"",$H36*$I36),""))</f>
        <v/>
      </c>
      <c r="L36" s="23">
        <f>IF($A36="","",IF($J36&lt;&gt;"",$J36,$K36))</f>
        <v/>
      </c>
      <c r="M36" s="23">
        <f>IF($A36="","",IFERROR(IF(OR($H36="",$L36=""),"",$H36-$L36),""))</f>
        <v/>
      </c>
      <c r="N36" s="19" t="n"/>
      <c r="O36" s="24">
        <f>IFERROR(IF(OR($A36="",$N36=""),"",INDEX('Movimentos Bancários'!$B$5:$B$104,MATCH($N36,'Movimentos Bancários'!$A$5:$A$104,0))),"")</f>
        <v/>
      </c>
      <c r="P36" s="23">
        <f>IFERROR(IF(OR($A36="",$N36=""),"",INDEX('Movimentos Bancários'!$F$5:$F$104,MATCH($N36,'Movimentos Bancários'!$A$5:$A$104,0))),"")</f>
        <v/>
      </c>
      <c r="Q36" s="23">
        <f>IF($A36="","",IFERROR(IF(OR($M36="",$P36=""),"",$P36-$M36),""))</f>
        <v/>
      </c>
      <c r="R36" s="25">
        <f>IF($A36="","",IFERROR(IF(OR($G36="",$O36=""),"",$O36-$G36),""))</f>
        <v/>
      </c>
      <c r="S36" s="26">
        <f>IFERROR(IF(OR($A36="",$N36=""),"",INDEX('Movimentos Bancários'!$E$5:$E$104,MATCH($N36,'Movimentos Bancários'!$A$5:$A$104,0))),"")</f>
        <v/>
      </c>
      <c r="T36" s="25">
        <f>IF(OR($A36="",$N36=""),"",COUNTIF($N$5:$N$104,$N36))</f>
        <v/>
      </c>
      <c r="U36" s="26">
        <f>IF($A36="","",IF(OR($H36="",$M36="",$G36=""),"Dados do lote incompletos",IF($N36="","Por conciliar",IF(OR($O36="",$P36="",$S36=""),"Verificar movimento",IF($T36&lt;&gt;1,"Movimento repetido",IF($S36&lt;&gt;"Crédito","Movimento não é crédito",IF(IFERROR(ABS($Q36),0)&gt;'Instruções'!$B$5,"Diferença de valor",IF(IFERROR(ABS($R36),0)&gt;'Instruções'!$B$6,"Data fora da janela","Conferido"))))))))</f>
        <v/>
      </c>
      <c r="V36" s="19" t="n"/>
    </row>
    <row r="37">
      <c r="A37" s="18" t="n"/>
      <c r="B37" s="19" t="n"/>
      <c r="C37" s="18" t="n"/>
      <c r="D37" s="19" t="n"/>
      <c r="E37" s="20" t="n"/>
      <c r="F37" s="20" t="n"/>
      <c r="G37" s="20" t="n"/>
      <c r="H37" s="21" t="n"/>
      <c r="I37" s="22" t="n"/>
      <c r="J37" s="21" t="n"/>
      <c r="K37" s="23">
        <f>IF($A37="","",IFERROR(IF(OR($H37="",$I37=""),"",$H37*$I37),""))</f>
        <v/>
      </c>
      <c r="L37" s="23">
        <f>IF($A37="","",IF($J37&lt;&gt;"",$J37,$K37))</f>
        <v/>
      </c>
      <c r="M37" s="23">
        <f>IF($A37="","",IFERROR(IF(OR($H37="",$L37=""),"",$H37-$L37),""))</f>
        <v/>
      </c>
      <c r="N37" s="19" t="n"/>
      <c r="O37" s="24">
        <f>IFERROR(IF(OR($A37="",$N37=""),"",INDEX('Movimentos Bancários'!$B$5:$B$104,MATCH($N37,'Movimentos Bancários'!$A$5:$A$104,0))),"")</f>
        <v/>
      </c>
      <c r="P37" s="23">
        <f>IFERROR(IF(OR($A37="",$N37=""),"",INDEX('Movimentos Bancários'!$F$5:$F$104,MATCH($N37,'Movimentos Bancários'!$A$5:$A$104,0))),"")</f>
        <v/>
      </c>
      <c r="Q37" s="23">
        <f>IF($A37="","",IFERROR(IF(OR($M37="",$P37=""),"",$P37-$M37),""))</f>
        <v/>
      </c>
      <c r="R37" s="25">
        <f>IF($A37="","",IFERROR(IF(OR($G37="",$O37=""),"",$O37-$G37),""))</f>
        <v/>
      </c>
      <c r="S37" s="26">
        <f>IFERROR(IF(OR($A37="",$N37=""),"",INDEX('Movimentos Bancários'!$E$5:$E$104,MATCH($N37,'Movimentos Bancários'!$A$5:$A$104,0))),"")</f>
        <v/>
      </c>
      <c r="T37" s="25">
        <f>IF(OR($A37="",$N37=""),"",COUNTIF($N$5:$N$104,$N37))</f>
        <v/>
      </c>
      <c r="U37" s="26">
        <f>IF($A37="","",IF(OR($H37="",$M37="",$G37=""),"Dados do lote incompletos",IF($N37="","Por conciliar",IF(OR($O37="",$P37="",$S37=""),"Verificar movimento",IF($T37&lt;&gt;1,"Movimento repetido",IF($S37&lt;&gt;"Crédito","Movimento não é crédito",IF(IFERROR(ABS($Q37),0)&gt;'Instruções'!$B$5,"Diferença de valor",IF(IFERROR(ABS($R37),0)&gt;'Instruções'!$B$6,"Data fora da janela","Conferido"))))))))</f>
        <v/>
      </c>
      <c r="V37" s="19" t="n"/>
    </row>
    <row r="38">
      <c r="A38" s="18" t="n"/>
      <c r="B38" s="19" t="n"/>
      <c r="C38" s="18" t="n"/>
      <c r="D38" s="19" t="n"/>
      <c r="E38" s="20" t="n"/>
      <c r="F38" s="20" t="n"/>
      <c r="G38" s="20" t="n"/>
      <c r="H38" s="21" t="n"/>
      <c r="I38" s="22" t="n"/>
      <c r="J38" s="21" t="n"/>
      <c r="K38" s="23">
        <f>IF($A38="","",IFERROR(IF(OR($H38="",$I38=""),"",$H38*$I38),""))</f>
        <v/>
      </c>
      <c r="L38" s="23">
        <f>IF($A38="","",IF($J38&lt;&gt;"",$J38,$K38))</f>
        <v/>
      </c>
      <c r="M38" s="23">
        <f>IF($A38="","",IFERROR(IF(OR($H38="",$L38=""),"",$H38-$L38),""))</f>
        <v/>
      </c>
      <c r="N38" s="19" t="n"/>
      <c r="O38" s="24">
        <f>IFERROR(IF(OR($A38="",$N38=""),"",INDEX('Movimentos Bancários'!$B$5:$B$104,MATCH($N38,'Movimentos Bancários'!$A$5:$A$104,0))),"")</f>
        <v/>
      </c>
      <c r="P38" s="23">
        <f>IFERROR(IF(OR($A38="",$N38=""),"",INDEX('Movimentos Bancários'!$F$5:$F$104,MATCH($N38,'Movimentos Bancários'!$A$5:$A$104,0))),"")</f>
        <v/>
      </c>
      <c r="Q38" s="23">
        <f>IF($A38="","",IFERROR(IF(OR($M38="",$P38=""),"",$P38-$M38),""))</f>
        <v/>
      </c>
      <c r="R38" s="25">
        <f>IF($A38="","",IFERROR(IF(OR($G38="",$O38=""),"",$O38-$G38),""))</f>
        <v/>
      </c>
      <c r="S38" s="26">
        <f>IFERROR(IF(OR($A38="",$N38=""),"",INDEX('Movimentos Bancários'!$E$5:$E$104,MATCH($N38,'Movimentos Bancários'!$A$5:$A$104,0))),"")</f>
        <v/>
      </c>
      <c r="T38" s="25">
        <f>IF(OR($A38="",$N38=""),"",COUNTIF($N$5:$N$104,$N38))</f>
        <v/>
      </c>
      <c r="U38" s="26">
        <f>IF($A38="","",IF(OR($H38="",$M38="",$G38=""),"Dados do lote incompletos",IF($N38="","Por conciliar",IF(OR($O38="",$P38="",$S38=""),"Verificar movimento",IF($T38&lt;&gt;1,"Movimento repetido",IF($S38&lt;&gt;"Crédito","Movimento não é crédito",IF(IFERROR(ABS($Q38),0)&gt;'Instruções'!$B$5,"Diferença de valor",IF(IFERROR(ABS($R38),0)&gt;'Instruções'!$B$6,"Data fora da janela","Conferido"))))))))</f>
        <v/>
      </c>
      <c r="V38" s="19" t="n"/>
    </row>
    <row r="39">
      <c r="A39" s="18" t="n"/>
      <c r="B39" s="19" t="n"/>
      <c r="C39" s="18" t="n"/>
      <c r="D39" s="19" t="n"/>
      <c r="E39" s="20" t="n"/>
      <c r="F39" s="20" t="n"/>
      <c r="G39" s="20" t="n"/>
      <c r="H39" s="21" t="n"/>
      <c r="I39" s="22" t="n"/>
      <c r="J39" s="21" t="n"/>
      <c r="K39" s="23">
        <f>IF($A39="","",IFERROR(IF(OR($H39="",$I39=""),"",$H39*$I39),""))</f>
        <v/>
      </c>
      <c r="L39" s="23">
        <f>IF($A39="","",IF($J39&lt;&gt;"",$J39,$K39))</f>
        <v/>
      </c>
      <c r="M39" s="23">
        <f>IF($A39="","",IFERROR(IF(OR($H39="",$L39=""),"",$H39-$L39),""))</f>
        <v/>
      </c>
      <c r="N39" s="19" t="n"/>
      <c r="O39" s="24">
        <f>IFERROR(IF(OR($A39="",$N39=""),"",INDEX('Movimentos Bancários'!$B$5:$B$104,MATCH($N39,'Movimentos Bancários'!$A$5:$A$104,0))),"")</f>
        <v/>
      </c>
      <c r="P39" s="23">
        <f>IFERROR(IF(OR($A39="",$N39=""),"",INDEX('Movimentos Bancários'!$F$5:$F$104,MATCH($N39,'Movimentos Bancários'!$A$5:$A$104,0))),"")</f>
        <v/>
      </c>
      <c r="Q39" s="23">
        <f>IF($A39="","",IFERROR(IF(OR($M39="",$P39=""),"",$P39-$M39),""))</f>
        <v/>
      </c>
      <c r="R39" s="25">
        <f>IF($A39="","",IFERROR(IF(OR($G39="",$O39=""),"",$O39-$G39),""))</f>
        <v/>
      </c>
      <c r="S39" s="26">
        <f>IFERROR(IF(OR($A39="",$N39=""),"",INDEX('Movimentos Bancários'!$E$5:$E$104,MATCH($N39,'Movimentos Bancários'!$A$5:$A$104,0))),"")</f>
        <v/>
      </c>
      <c r="T39" s="25">
        <f>IF(OR($A39="",$N39=""),"",COUNTIF($N$5:$N$104,$N39))</f>
        <v/>
      </c>
      <c r="U39" s="26">
        <f>IF($A39="","",IF(OR($H39="",$M39="",$G39=""),"Dados do lote incompletos",IF($N39="","Por conciliar",IF(OR($O39="",$P39="",$S39=""),"Verificar movimento",IF($T39&lt;&gt;1,"Movimento repetido",IF($S39&lt;&gt;"Crédito","Movimento não é crédito",IF(IFERROR(ABS($Q39),0)&gt;'Instruções'!$B$5,"Diferença de valor",IF(IFERROR(ABS($R39),0)&gt;'Instruções'!$B$6,"Data fora da janela","Conferido"))))))))</f>
        <v/>
      </c>
      <c r="V39" s="19" t="n"/>
    </row>
    <row r="40">
      <c r="A40" s="18" t="n"/>
      <c r="B40" s="19" t="n"/>
      <c r="C40" s="18" t="n"/>
      <c r="D40" s="19" t="n"/>
      <c r="E40" s="20" t="n"/>
      <c r="F40" s="20" t="n"/>
      <c r="G40" s="20" t="n"/>
      <c r="H40" s="21" t="n"/>
      <c r="I40" s="22" t="n"/>
      <c r="J40" s="21" t="n"/>
      <c r="K40" s="23">
        <f>IF($A40="","",IFERROR(IF(OR($H40="",$I40=""),"",$H40*$I40),""))</f>
        <v/>
      </c>
      <c r="L40" s="23">
        <f>IF($A40="","",IF($J40&lt;&gt;"",$J40,$K40))</f>
        <v/>
      </c>
      <c r="M40" s="23">
        <f>IF($A40="","",IFERROR(IF(OR($H40="",$L40=""),"",$H40-$L40),""))</f>
        <v/>
      </c>
      <c r="N40" s="19" t="n"/>
      <c r="O40" s="24">
        <f>IFERROR(IF(OR($A40="",$N40=""),"",INDEX('Movimentos Bancários'!$B$5:$B$104,MATCH($N40,'Movimentos Bancários'!$A$5:$A$104,0))),"")</f>
        <v/>
      </c>
      <c r="P40" s="23">
        <f>IFERROR(IF(OR($A40="",$N40=""),"",INDEX('Movimentos Bancários'!$F$5:$F$104,MATCH($N40,'Movimentos Bancários'!$A$5:$A$104,0))),"")</f>
        <v/>
      </c>
      <c r="Q40" s="23">
        <f>IF($A40="","",IFERROR(IF(OR($M40="",$P40=""),"",$P40-$M40),""))</f>
        <v/>
      </c>
      <c r="R40" s="25">
        <f>IF($A40="","",IFERROR(IF(OR($G40="",$O40=""),"",$O40-$G40),""))</f>
        <v/>
      </c>
      <c r="S40" s="26">
        <f>IFERROR(IF(OR($A40="",$N40=""),"",INDEX('Movimentos Bancários'!$E$5:$E$104,MATCH($N40,'Movimentos Bancários'!$A$5:$A$104,0))),"")</f>
        <v/>
      </c>
      <c r="T40" s="25">
        <f>IF(OR($A40="",$N40=""),"",COUNTIF($N$5:$N$104,$N40))</f>
        <v/>
      </c>
      <c r="U40" s="26">
        <f>IF($A40="","",IF(OR($H40="",$M40="",$G40=""),"Dados do lote incompletos",IF($N40="","Por conciliar",IF(OR($O40="",$P40="",$S40=""),"Verificar movimento",IF($T40&lt;&gt;1,"Movimento repetido",IF($S40&lt;&gt;"Crédito","Movimento não é crédito",IF(IFERROR(ABS($Q40),0)&gt;'Instruções'!$B$5,"Diferença de valor",IF(IFERROR(ABS($R40),0)&gt;'Instruções'!$B$6,"Data fora da janela","Conferido"))))))))</f>
        <v/>
      </c>
      <c r="V40" s="19" t="n"/>
    </row>
    <row r="41">
      <c r="A41" s="18" t="n"/>
      <c r="B41" s="19" t="n"/>
      <c r="C41" s="18" t="n"/>
      <c r="D41" s="19" t="n"/>
      <c r="E41" s="20" t="n"/>
      <c r="F41" s="20" t="n"/>
      <c r="G41" s="20" t="n"/>
      <c r="H41" s="21" t="n"/>
      <c r="I41" s="22" t="n"/>
      <c r="J41" s="21" t="n"/>
      <c r="K41" s="23">
        <f>IF($A41="","",IFERROR(IF(OR($H41="",$I41=""),"",$H41*$I41),""))</f>
        <v/>
      </c>
      <c r="L41" s="23">
        <f>IF($A41="","",IF($J41&lt;&gt;"",$J41,$K41))</f>
        <v/>
      </c>
      <c r="M41" s="23">
        <f>IF($A41="","",IFERROR(IF(OR($H41="",$L41=""),"",$H41-$L41),""))</f>
        <v/>
      </c>
      <c r="N41" s="19" t="n"/>
      <c r="O41" s="24">
        <f>IFERROR(IF(OR($A41="",$N41=""),"",INDEX('Movimentos Bancários'!$B$5:$B$104,MATCH($N41,'Movimentos Bancários'!$A$5:$A$104,0))),"")</f>
        <v/>
      </c>
      <c r="P41" s="23">
        <f>IFERROR(IF(OR($A41="",$N41=""),"",INDEX('Movimentos Bancários'!$F$5:$F$104,MATCH($N41,'Movimentos Bancários'!$A$5:$A$104,0))),"")</f>
        <v/>
      </c>
      <c r="Q41" s="23">
        <f>IF($A41="","",IFERROR(IF(OR($M41="",$P41=""),"",$P41-$M41),""))</f>
        <v/>
      </c>
      <c r="R41" s="25">
        <f>IF($A41="","",IFERROR(IF(OR($G41="",$O41=""),"",$O41-$G41),""))</f>
        <v/>
      </c>
      <c r="S41" s="26">
        <f>IFERROR(IF(OR($A41="",$N41=""),"",INDEX('Movimentos Bancários'!$E$5:$E$104,MATCH($N41,'Movimentos Bancários'!$A$5:$A$104,0))),"")</f>
        <v/>
      </c>
      <c r="T41" s="25">
        <f>IF(OR($A41="",$N41=""),"",COUNTIF($N$5:$N$104,$N41))</f>
        <v/>
      </c>
      <c r="U41" s="26">
        <f>IF($A41="","",IF(OR($H41="",$M41="",$G41=""),"Dados do lote incompletos",IF($N41="","Por conciliar",IF(OR($O41="",$P41="",$S41=""),"Verificar movimento",IF($T41&lt;&gt;1,"Movimento repetido",IF($S41&lt;&gt;"Crédito","Movimento não é crédito",IF(IFERROR(ABS($Q41),0)&gt;'Instruções'!$B$5,"Diferença de valor",IF(IFERROR(ABS($R41),0)&gt;'Instruções'!$B$6,"Data fora da janela","Conferido"))))))))</f>
        <v/>
      </c>
      <c r="V41" s="19" t="n"/>
    </row>
    <row r="42">
      <c r="A42" s="18" t="n"/>
      <c r="B42" s="19" t="n"/>
      <c r="C42" s="18" t="n"/>
      <c r="D42" s="19" t="n"/>
      <c r="E42" s="20" t="n"/>
      <c r="F42" s="20" t="n"/>
      <c r="G42" s="20" t="n"/>
      <c r="H42" s="21" t="n"/>
      <c r="I42" s="22" t="n"/>
      <c r="J42" s="21" t="n"/>
      <c r="K42" s="23">
        <f>IF($A42="","",IFERROR(IF(OR($H42="",$I42=""),"",$H42*$I42),""))</f>
        <v/>
      </c>
      <c r="L42" s="23">
        <f>IF($A42="","",IF($J42&lt;&gt;"",$J42,$K42))</f>
        <v/>
      </c>
      <c r="M42" s="23">
        <f>IF($A42="","",IFERROR(IF(OR($H42="",$L42=""),"",$H42-$L42),""))</f>
        <v/>
      </c>
      <c r="N42" s="19" t="n"/>
      <c r="O42" s="24">
        <f>IFERROR(IF(OR($A42="",$N42=""),"",INDEX('Movimentos Bancários'!$B$5:$B$104,MATCH($N42,'Movimentos Bancários'!$A$5:$A$104,0))),"")</f>
        <v/>
      </c>
      <c r="P42" s="23">
        <f>IFERROR(IF(OR($A42="",$N42=""),"",INDEX('Movimentos Bancários'!$F$5:$F$104,MATCH($N42,'Movimentos Bancários'!$A$5:$A$104,0))),"")</f>
        <v/>
      </c>
      <c r="Q42" s="23">
        <f>IF($A42="","",IFERROR(IF(OR($M42="",$P42=""),"",$P42-$M42),""))</f>
        <v/>
      </c>
      <c r="R42" s="25">
        <f>IF($A42="","",IFERROR(IF(OR($G42="",$O42=""),"",$O42-$G42),""))</f>
        <v/>
      </c>
      <c r="S42" s="26">
        <f>IFERROR(IF(OR($A42="",$N42=""),"",INDEX('Movimentos Bancários'!$E$5:$E$104,MATCH($N42,'Movimentos Bancários'!$A$5:$A$104,0))),"")</f>
        <v/>
      </c>
      <c r="T42" s="25">
        <f>IF(OR($A42="",$N42=""),"",COUNTIF($N$5:$N$104,$N42))</f>
        <v/>
      </c>
      <c r="U42" s="26">
        <f>IF($A42="","",IF(OR($H42="",$M42="",$G42=""),"Dados do lote incompletos",IF($N42="","Por conciliar",IF(OR($O42="",$P42="",$S42=""),"Verificar movimento",IF($T42&lt;&gt;1,"Movimento repetido",IF($S42&lt;&gt;"Crédito","Movimento não é crédito",IF(IFERROR(ABS($Q42),0)&gt;'Instruções'!$B$5,"Diferença de valor",IF(IFERROR(ABS($R42),0)&gt;'Instruções'!$B$6,"Data fora da janela","Conferido"))))))))</f>
        <v/>
      </c>
      <c r="V42" s="19" t="n"/>
    </row>
    <row r="43">
      <c r="A43" s="18" t="n"/>
      <c r="B43" s="19" t="n"/>
      <c r="C43" s="18" t="n"/>
      <c r="D43" s="19" t="n"/>
      <c r="E43" s="20" t="n"/>
      <c r="F43" s="20" t="n"/>
      <c r="G43" s="20" t="n"/>
      <c r="H43" s="21" t="n"/>
      <c r="I43" s="22" t="n"/>
      <c r="J43" s="21" t="n"/>
      <c r="K43" s="23">
        <f>IF($A43="","",IFERROR(IF(OR($H43="",$I43=""),"",$H43*$I43),""))</f>
        <v/>
      </c>
      <c r="L43" s="23">
        <f>IF($A43="","",IF($J43&lt;&gt;"",$J43,$K43))</f>
        <v/>
      </c>
      <c r="M43" s="23">
        <f>IF($A43="","",IFERROR(IF(OR($H43="",$L43=""),"",$H43-$L43),""))</f>
        <v/>
      </c>
      <c r="N43" s="19" t="n"/>
      <c r="O43" s="24">
        <f>IFERROR(IF(OR($A43="",$N43=""),"",INDEX('Movimentos Bancários'!$B$5:$B$104,MATCH($N43,'Movimentos Bancários'!$A$5:$A$104,0))),"")</f>
        <v/>
      </c>
      <c r="P43" s="23">
        <f>IFERROR(IF(OR($A43="",$N43=""),"",INDEX('Movimentos Bancários'!$F$5:$F$104,MATCH($N43,'Movimentos Bancários'!$A$5:$A$104,0))),"")</f>
        <v/>
      </c>
      <c r="Q43" s="23">
        <f>IF($A43="","",IFERROR(IF(OR($M43="",$P43=""),"",$P43-$M43),""))</f>
        <v/>
      </c>
      <c r="R43" s="25">
        <f>IF($A43="","",IFERROR(IF(OR($G43="",$O43=""),"",$O43-$G43),""))</f>
        <v/>
      </c>
      <c r="S43" s="26">
        <f>IFERROR(IF(OR($A43="",$N43=""),"",INDEX('Movimentos Bancários'!$E$5:$E$104,MATCH($N43,'Movimentos Bancários'!$A$5:$A$104,0))),"")</f>
        <v/>
      </c>
      <c r="T43" s="25">
        <f>IF(OR($A43="",$N43=""),"",COUNTIF($N$5:$N$104,$N43))</f>
        <v/>
      </c>
      <c r="U43" s="26">
        <f>IF($A43="","",IF(OR($H43="",$M43="",$G43=""),"Dados do lote incompletos",IF($N43="","Por conciliar",IF(OR($O43="",$P43="",$S43=""),"Verificar movimento",IF($T43&lt;&gt;1,"Movimento repetido",IF($S43&lt;&gt;"Crédito","Movimento não é crédito",IF(IFERROR(ABS($Q43),0)&gt;'Instruções'!$B$5,"Diferença de valor",IF(IFERROR(ABS($R43),0)&gt;'Instruções'!$B$6,"Data fora da janela","Conferido"))))))))</f>
        <v/>
      </c>
      <c r="V43" s="19" t="n"/>
    </row>
    <row r="44">
      <c r="A44" s="18" t="n"/>
      <c r="B44" s="19" t="n"/>
      <c r="C44" s="18" t="n"/>
      <c r="D44" s="19" t="n"/>
      <c r="E44" s="20" t="n"/>
      <c r="F44" s="20" t="n"/>
      <c r="G44" s="20" t="n"/>
      <c r="H44" s="21" t="n"/>
      <c r="I44" s="22" t="n"/>
      <c r="J44" s="21" t="n"/>
      <c r="K44" s="23">
        <f>IF($A44="","",IFERROR(IF(OR($H44="",$I44=""),"",$H44*$I44),""))</f>
        <v/>
      </c>
      <c r="L44" s="23">
        <f>IF($A44="","",IF($J44&lt;&gt;"",$J44,$K44))</f>
        <v/>
      </c>
      <c r="M44" s="23">
        <f>IF($A44="","",IFERROR(IF(OR($H44="",$L44=""),"",$H44-$L44),""))</f>
        <v/>
      </c>
      <c r="N44" s="19" t="n"/>
      <c r="O44" s="24">
        <f>IFERROR(IF(OR($A44="",$N44=""),"",INDEX('Movimentos Bancários'!$B$5:$B$104,MATCH($N44,'Movimentos Bancários'!$A$5:$A$104,0))),"")</f>
        <v/>
      </c>
      <c r="P44" s="23">
        <f>IFERROR(IF(OR($A44="",$N44=""),"",INDEX('Movimentos Bancários'!$F$5:$F$104,MATCH($N44,'Movimentos Bancários'!$A$5:$A$104,0))),"")</f>
        <v/>
      </c>
      <c r="Q44" s="23">
        <f>IF($A44="","",IFERROR(IF(OR($M44="",$P44=""),"",$P44-$M44),""))</f>
        <v/>
      </c>
      <c r="R44" s="25">
        <f>IF($A44="","",IFERROR(IF(OR($G44="",$O44=""),"",$O44-$G44),""))</f>
        <v/>
      </c>
      <c r="S44" s="26">
        <f>IFERROR(IF(OR($A44="",$N44=""),"",INDEX('Movimentos Bancários'!$E$5:$E$104,MATCH($N44,'Movimentos Bancários'!$A$5:$A$104,0))),"")</f>
        <v/>
      </c>
      <c r="T44" s="25">
        <f>IF(OR($A44="",$N44=""),"",COUNTIF($N$5:$N$104,$N44))</f>
        <v/>
      </c>
      <c r="U44" s="26">
        <f>IF($A44="","",IF(OR($H44="",$M44="",$G44=""),"Dados do lote incompletos",IF($N44="","Por conciliar",IF(OR($O44="",$P44="",$S44=""),"Verificar movimento",IF($T44&lt;&gt;1,"Movimento repetido",IF($S44&lt;&gt;"Crédito","Movimento não é crédito",IF(IFERROR(ABS($Q44),0)&gt;'Instruções'!$B$5,"Diferença de valor",IF(IFERROR(ABS($R44),0)&gt;'Instruções'!$B$6,"Data fora da janela","Conferido"))))))))</f>
        <v/>
      </c>
      <c r="V44" s="19" t="n"/>
    </row>
    <row r="45">
      <c r="A45" s="18" t="n"/>
      <c r="B45" s="19" t="n"/>
      <c r="C45" s="18" t="n"/>
      <c r="D45" s="19" t="n"/>
      <c r="E45" s="20" t="n"/>
      <c r="F45" s="20" t="n"/>
      <c r="G45" s="20" t="n"/>
      <c r="H45" s="21" t="n"/>
      <c r="I45" s="22" t="n"/>
      <c r="J45" s="21" t="n"/>
      <c r="K45" s="23">
        <f>IF($A45="","",IFERROR(IF(OR($H45="",$I45=""),"",$H45*$I45),""))</f>
        <v/>
      </c>
      <c r="L45" s="23">
        <f>IF($A45="","",IF($J45&lt;&gt;"",$J45,$K45))</f>
        <v/>
      </c>
      <c r="M45" s="23">
        <f>IF($A45="","",IFERROR(IF(OR($H45="",$L45=""),"",$H45-$L45),""))</f>
        <v/>
      </c>
      <c r="N45" s="19" t="n"/>
      <c r="O45" s="24">
        <f>IFERROR(IF(OR($A45="",$N45=""),"",INDEX('Movimentos Bancários'!$B$5:$B$104,MATCH($N45,'Movimentos Bancários'!$A$5:$A$104,0))),"")</f>
        <v/>
      </c>
      <c r="P45" s="23">
        <f>IFERROR(IF(OR($A45="",$N45=""),"",INDEX('Movimentos Bancários'!$F$5:$F$104,MATCH($N45,'Movimentos Bancários'!$A$5:$A$104,0))),"")</f>
        <v/>
      </c>
      <c r="Q45" s="23">
        <f>IF($A45="","",IFERROR(IF(OR($M45="",$P45=""),"",$P45-$M45),""))</f>
        <v/>
      </c>
      <c r="R45" s="25">
        <f>IF($A45="","",IFERROR(IF(OR($G45="",$O45=""),"",$O45-$G45),""))</f>
        <v/>
      </c>
      <c r="S45" s="26">
        <f>IFERROR(IF(OR($A45="",$N45=""),"",INDEX('Movimentos Bancários'!$E$5:$E$104,MATCH($N45,'Movimentos Bancários'!$A$5:$A$104,0))),"")</f>
        <v/>
      </c>
      <c r="T45" s="25">
        <f>IF(OR($A45="",$N45=""),"",COUNTIF($N$5:$N$104,$N45))</f>
        <v/>
      </c>
      <c r="U45" s="26">
        <f>IF($A45="","",IF(OR($H45="",$M45="",$G45=""),"Dados do lote incompletos",IF($N45="","Por conciliar",IF(OR($O45="",$P45="",$S45=""),"Verificar movimento",IF($T45&lt;&gt;1,"Movimento repetido",IF($S45&lt;&gt;"Crédito","Movimento não é crédito",IF(IFERROR(ABS($Q45),0)&gt;'Instruções'!$B$5,"Diferença de valor",IF(IFERROR(ABS($R45),0)&gt;'Instruções'!$B$6,"Data fora da janela","Conferido"))))))))</f>
        <v/>
      </c>
      <c r="V45" s="19" t="n"/>
    </row>
    <row r="46">
      <c r="A46" s="18" t="n"/>
      <c r="B46" s="19" t="n"/>
      <c r="C46" s="18" t="n"/>
      <c r="D46" s="19" t="n"/>
      <c r="E46" s="20" t="n"/>
      <c r="F46" s="20" t="n"/>
      <c r="G46" s="20" t="n"/>
      <c r="H46" s="21" t="n"/>
      <c r="I46" s="22" t="n"/>
      <c r="J46" s="21" t="n"/>
      <c r="K46" s="23">
        <f>IF($A46="","",IFERROR(IF(OR($H46="",$I46=""),"",$H46*$I46),""))</f>
        <v/>
      </c>
      <c r="L46" s="23">
        <f>IF($A46="","",IF($J46&lt;&gt;"",$J46,$K46))</f>
        <v/>
      </c>
      <c r="M46" s="23">
        <f>IF($A46="","",IFERROR(IF(OR($H46="",$L46=""),"",$H46-$L46),""))</f>
        <v/>
      </c>
      <c r="N46" s="19" t="n"/>
      <c r="O46" s="24">
        <f>IFERROR(IF(OR($A46="",$N46=""),"",INDEX('Movimentos Bancários'!$B$5:$B$104,MATCH($N46,'Movimentos Bancários'!$A$5:$A$104,0))),"")</f>
        <v/>
      </c>
      <c r="P46" s="23">
        <f>IFERROR(IF(OR($A46="",$N46=""),"",INDEX('Movimentos Bancários'!$F$5:$F$104,MATCH($N46,'Movimentos Bancários'!$A$5:$A$104,0))),"")</f>
        <v/>
      </c>
      <c r="Q46" s="23">
        <f>IF($A46="","",IFERROR(IF(OR($M46="",$P46=""),"",$P46-$M46),""))</f>
        <v/>
      </c>
      <c r="R46" s="25">
        <f>IF($A46="","",IFERROR(IF(OR($G46="",$O46=""),"",$O46-$G46),""))</f>
        <v/>
      </c>
      <c r="S46" s="26">
        <f>IFERROR(IF(OR($A46="",$N46=""),"",INDEX('Movimentos Bancários'!$E$5:$E$104,MATCH($N46,'Movimentos Bancários'!$A$5:$A$104,0))),"")</f>
        <v/>
      </c>
      <c r="T46" s="25">
        <f>IF(OR($A46="",$N46=""),"",COUNTIF($N$5:$N$104,$N46))</f>
        <v/>
      </c>
      <c r="U46" s="26">
        <f>IF($A46="","",IF(OR($H46="",$M46="",$G46=""),"Dados do lote incompletos",IF($N46="","Por conciliar",IF(OR($O46="",$P46="",$S46=""),"Verificar movimento",IF($T46&lt;&gt;1,"Movimento repetido",IF($S46&lt;&gt;"Crédito","Movimento não é crédito",IF(IFERROR(ABS($Q46),0)&gt;'Instruções'!$B$5,"Diferença de valor",IF(IFERROR(ABS($R46),0)&gt;'Instruções'!$B$6,"Data fora da janela","Conferido"))))))))</f>
        <v/>
      </c>
      <c r="V46" s="19" t="n"/>
    </row>
    <row r="47">
      <c r="A47" s="18" t="n"/>
      <c r="B47" s="19" t="n"/>
      <c r="C47" s="18" t="n"/>
      <c r="D47" s="19" t="n"/>
      <c r="E47" s="20" t="n"/>
      <c r="F47" s="20" t="n"/>
      <c r="G47" s="20" t="n"/>
      <c r="H47" s="21" t="n"/>
      <c r="I47" s="22" t="n"/>
      <c r="J47" s="21" t="n"/>
      <c r="K47" s="23">
        <f>IF($A47="","",IFERROR(IF(OR($H47="",$I47=""),"",$H47*$I47),""))</f>
        <v/>
      </c>
      <c r="L47" s="23">
        <f>IF($A47="","",IF($J47&lt;&gt;"",$J47,$K47))</f>
        <v/>
      </c>
      <c r="M47" s="23">
        <f>IF($A47="","",IFERROR(IF(OR($H47="",$L47=""),"",$H47-$L47),""))</f>
        <v/>
      </c>
      <c r="N47" s="19" t="n"/>
      <c r="O47" s="24">
        <f>IFERROR(IF(OR($A47="",$N47=""),"",INDEX('Movimentos Bancários'!$B$5:$B$104,MATCH($N47,'Movimentos Bancários'!$A$5:$A$104,0))),"")</f>
        <v/>
      </c>
      <c r="P47" s="23">
        <f>IFERROR(IF(OR($A47="",$N47=""),"",INDEX('Movimentos Bancários'!$F$5:$F$104,MATCH($N47,'Movimentos Bancários'!$A$5:$A$104,0))),"")</f>
        <v/>
      </c>
      <c r="Q47" s="23">
        <f>IF($A47="","",IFERROR(IF(OR($M47="",$P47=""),"",$P47-$M47),""))</f>
        <v/>
      </c>
      <c r="R47" s="25">
        <f>IF($A47="","",IFERROR(IF(OR($G47="",$O47=""),"",$O47-$G47),""))</f>
        <v/>
      </c>
      <c r="S47" s="26">
        <f>IFERROR(IF(OR($A47="",$N47=""),"",INDEX('Movimentos Bancários'!$E$5:$E$104,MATCH($N47,'Movimentos Bancários'!$A$5:$A$104,0))),"")</f>
        <v/>
      </c>
      <c r="T47" s="25">
        <f>IF(OR($A47="",$N47=""),"",COUNTIF($N$5:$N$104,$N47))</f>
        <v/>
      </c>
      <c r="U47" s="26">
        <f>IF($A47="","",IF(OR($H47="",$M47="",$G47=""),"Dados do lote incompletos",IF($N47="","Por conciliar",IF(OR($O47="",$P47="",$S47=""),"Verificar movimento",IF($T47&lt;&gt;1,"Movimento repetido",IF($S47&lt;&gt;"Crédito","Movimento não é crédito",IF(IFERROR(ABS($Q47),0)&gt;'Instruções'!$B$5,"Diferença de valor",IF(IFERROR(ABS($R47),0)&gt;'Instruções'!$B$6,"Data fora da janela","Conferido"))))))))</f>
        <v/>
      </c>
      <c r="V47" s="19" t="n"/>
    </row>
    <row r="48">
      <c r="A48" s="18" t="n"/>
      <c r="B48" s="19" t="n"/>
      <c r="C48" s="18" t="n"/>
      <c r="D48" s="19" t="n"/>
      <c r="E48" s="20" t="n"/>
      <c r="F48" s="20" t="n"/>
      <c r="G48" s="20" t="n"/>
      <c r="H48" s="21" t="n"/>
      <c r="I48" s="22" t="n"/>
      <c r="J48" s="21" t="n"/>
      <c r="K48" s="23">
        <f>IF($A48="","",IFERROR(IF(OR($H48="",$I48=""),"",$H48*$I48),""))</f>
        <v/>
      </c>
      <c r="L48" s="23">
        <f>IF($A48="","",IF($J48&lt;&gt;"",$J48,$K48))</f>
        <v/>
      </c>
      <c r="M48" s="23">
        <f>IF($A48="","",IFERROR(IF(OR($H48="",$L48=""),"",$H48-$L48),""))</f>
        <v/>
      </c>
      <c r="N48" s="19" t="n"/>
      <c r="O48" s="24">
        <f>IFERROR(IF(OR($A48="",$N48=""),"",INDEX('Movimentos Bancários'!$B$5:$B$104,MATCH($N48,'Movimentos Bancários'!$A$5:$A$104,0))),"")</f>
        <v/>
      </c>
      <c r="P48" s="23">
        <f>IFERROR(IF(OR($A48="",$N48=""),"",INDEX('Movimentos Bancários'!$F$5:$F$104,MATCH($N48,'Movimentos Bancários'!$A$5:$A$104,0))),"")</f>
        <v/>
      </c>
      <c r="Q48" s="23">
        <f>IF($A48="","",IFERROR(IF(OR($M48="",$P48=""),"",$P48-$M48),""))</f>
        <v/>
      </c>
      <c r="R48" s="25">
        <f>IF($A48="","",IFERROR(IF(OR($G48="",$O48=""),"",$O48-$G48),""))</f>
        <v/>
      </c>
      <c r="S48" s="26">
        <f>IFERROR(IF(OR($A48="",$N48=""),"",INDEX('Movimentos Bancários'!$E$5:$E$104,MATCH($N48,'Movimentos Bancários'!$A$5:$A$104,0))),"")</f>
        <v/>
      </c>
      <c r="T48" s="25">
        <f>IF(OR($A48="",$N48=""),"",COUNTIF($N$5:$N$104,$N48))</f>
        <v/>
      </c>
      <c r="U48" s="26">
        <f>IF($A48="","",IF(OR($H48="",$M48="",$G48=""),"Dados do lote incompletos",IF($N48="","Por conciliar",IF(OR($O48="",$P48="",$S48=""),"Verificar movimento",IF($T48&lt;&gt;1,"Movimento repetido",IF($S48&lt;&gt;"Crédito","Movimento não é crédito",IF(IFERROR(ABS($Q48),0)&gt;'Instruções'!$B$5,"Diferença de valor",IF(IFERROR(ABS($R48),0)&gt;'Instruções'!$B$6,"Data fora da janela","Conferido"))))))))</f>
        <v/>
      </c>
      <c r="V48" s="19" t="n"/>
    </row>
    <row r="49">
      <c r="A49" s="18" t="n"/>
      <c r="B49" s="19" t="n"/>
      <c r="C49" s="18" t="n"/>
      <c r="D49" s="19" t="n"/>
      <c r="E49" s="20" t="n"/>
      <c r="F49" s="20" t="n"/>
      <c r="G49" s="20" t="n"/>
      <c r="H49" s="21" t="n"/>
      <c r="I49" s="22" t="n"/>
      <c r="J49" s="21" t="n"/>
      <c r="K49" s="23">
        <f>IF($A49="","",IFERROR(IF(OR($H49="",$I49=""),"",$H49*$I49),""))</f>
        <v/>
      </c>
      <c r="L49" s="23">
        <f>IF($A49="","",IF($J49&lt;&gt;"",$J49,$K49))</f>
        <v/>
      </c>
      <c r="M49" s="23">
        <f>IF($A49="","",IFERROR(IF(OR($H49="",$L49=""),"",$H49-$L49),""))</f>
        <v/>
      </c>
      <c r="N49" s="19" t="n"/>
      <c r="O49" s="24">
        <f>IFERROR(IF(OR($A49="",$N49=""),"",INDEX('Movimentos Bancários'!$B$5:$B$104,MATCH($N49,'Movimentos Bancários'!$A$5:$A$104,0))),"")</f>
        <v/>
      </c>
      <c r="P49" s="23">
        <f>IFERROR(IF(OR($A49="",$N49=""),"",INDEX('Movimentos Bancários'!$F$5:$F$104,MATCH($N49,'Movimentos Bancários'!$A$5:$A$104,0))),"")</f>
        <v/>
      </c>
      <c r="Q49" s="23">
        <f>IF($A49="","",IFERROR(IF(OR($M49="",$P49=""),"",$P49-$M49),""))</f>
        <v/>
      </c>
      <c r="R49" s="25">
        <f>IF($A49="","",IFERROR(IF(OR($G49="",$O49=""),"",$O49-$G49),""))</f>
        <v/>
      </c>
      <c r="S49" s="26">
        <f>IFERROR(IF(OR($A49="",$N49=""),"",INDEX('Movimentos Bancários'!$E$5:$E$104,MATCH($N49,'Movimentos Bancários'!$A$5:$A$104,0))),"")</f>
        <v/>
      </c>
      <c r="T49" s="25">
        <f>IF(OR($A49="",$N49=""),"",COUNTIF($N$5:$N$104,$N49))</f>
        <v/>
      </c>
      <c r="U49" s="26">
        <f>IF($A49="","",IF(OR($H49="",$M49="",$G49=""),"Dados do lote incompletos",IF($N49="","Por conciliar",IF(OR($O49="",$P49="",$S49=""),"Verificar movimento",IF($T49&lt;&gt;1,"Movimento repetido",IF($S49&lt;&gt;"Crédito","Movimento não é crédito",IF(IFERROR(ABS($Q49),0)&gt;'Instruções'!$B$5,"Diferença de valor",IF(IFERROR(ABS($R49),0)&gt;'Instruções'!$B$6,"Data fora da janela","Conferido"))))))))</f>
        <v/>
      </c>
      <c r="V49" s="19" t="n"/>
    </row>
    <row r="50">
      <c r="A50" s="18" t="n"/>
      <c r="B50" s="19" t="n"/>
      <c r="C50" s="18" t="n"/>
      <c r="D50" s="19" t="n"/>
      <c r="E50" s="20" t="n"/>
      <c r="F50" s="20" t="n"/>
      <c r="G50" s="20" t="n"/>
      <c r="H50" s="21" t="n"/>
      <c r="I50" s="22" t="n"/>
      <c r="J50" s="21" t="n"/>
      <c r="K50" s="23">
        <f>IF($A50="","",IFERROR(IF(OR($H50="",$I50=""),"",$H50*$I50),""))</f>
        <v/>
      </c>
      <c r="L50" s="23">
        <f>IF($A50="","",IF($J50&lt;&gt;"",$J50,$K50))</f>
        <v/>
      </c>
      <c r="M50" s="23">
        <f>IF($A50="","",IFERROR(IF(OR($H50="",$L50=""),"",$H50-$L50),""))</f>
        <v/>
      </c>
      <c r="N50" s="19" t="n"/>
      <c r="O50" s="24">
        <f>IFERROR(IF(OR($A50="",$N50=""),"",INDEX('Movimentos Bancários'!$B$5:$B$104,MATCH($N50,'Movimentos Bancários'!$A$5:$A$104,0))),"")</f>
        <v/>
      </c>
      <c r="P50" s="23">
        <f>IFERROR(IF(OR($A50="",$N50=""),"",INDEX('Movimentos Bancários'!$F$5:$F$104,MATCH($N50,'Movimentos Bancários'!$A$5:$A$104,0))),"")</f>
        <v/>
      </c>
      <c r="Q50" s="23">
        <f>IF($A50="","",IFERROR(IF(OR($M50="",$P50=""),"",$P50-$M50),""))</f>
        <v/>
      </c>
      <c r="R50" s="25">
        <f>IF($A50="","",IFERROR(IF(OR($G50="",$O50=""),"",$O50-$G50),""))</f>
        <v/>
      </c>
      <c r="S50" s="26">
        <f>IFERROR(IF(OR($A50="",$N50=""),"",INDEX('Movimentos Bancários'!$E$5:$E$104,MATCH($N50,'Movimentos Bancários'!$A$5:$A$104,0))),"")</f>
        <v/>
      </c>
      <c r="T50" s="25">
        <f>IF(OR($A50="",$N50=""),"",COUNTIF($N$5:$N$104,$N50))</f>
        <v/>
      </c>
      <c r="U50" s="26">
        <f>IF($A50="","",IF(OR($H50="",$M50="",$G50=""),"Dados do lote incompletos",IF($N50="","Por conciliar",IF(OR($O50="",$P50="",$S50=""),"Verificar movimento",IF($T50&lt;&gt;1,"Movimento repetido",IF($S50&lt;&gt;"Crédito","Movimento não é crédito",IF(IFERROR(ABS($Q50),0)&gt;'Instruções'!$B$5,"Diferença de valor",IF(IFERROR(ABS($R50),0)&gt;'Instruções'!$B$6,"Data fora da janela","Conferido"))))))))</f>
        <v/>
      </c>
      <c r="V50" s="19" t="n"/>
    </row>
    <row r="51">
      <c r="A51" s="18" t="n"/>
      <c r="B51" s="19" t="n"/>
      <c r="C51" s="18" t="n"/>
      <c r="D51" s="19" t="n"/>
      <c r="E51" s="20" t="n"/>
      <c r="F51" s="20" t="n"/>
      <c r="G51" s="20" t="n"/>
      <c r="H51" s="21" t="n"/>
      <c r="I51" s="22" t="n"/>
      <c r="J51" s="21" t="n"/>
      <c r="K51" s="23">
        <f>IF($A51="","",IFERROR(IF(OR($H51="",$I51=""),"",$H51*$I51),""))</f>
        <v/>
      </c>
      <c r="L51" s="23">
        <f>IF($A51="","",IF($J51&lt;&gt;"",$J51,$K51))</f>
        <v/>
      </c>
      <c r="M51" s="23">
        <f>IF($A51="","",IFERROR(IF(OR($H51="",$L51=""),"",$H51-$L51),""))</f>
        <v/>
      </c>
      <c r="N51" s="19" t="n"/>
      <c r="O51" s="24">
        <f>IFERROR(IF(OR($A51="",$N51=""),"",INDEX('Movimentos Bancários'!$B$5:$B$104,MATCH($N51,'Movimentos Bancários'!$A$5:$A$104,0))),"")</f>
        <v/>
      </c>
      <c r="P51" s="23">
        <f>IFERROR(IF(OR($A51="",$N51=""),"",INDEX('Movimentos Bancários'!$F$5:$F$104,MATCH($N51,'Movimentos Bancários'!$A$5:$A$104,0))),"")</f>
        <v/>
      </c>
      <c r="Q51" s="23">
        <f>IF($A51="","",IFERROR(IF(OR($M51="",$P51=""),"",$P51-$M51),""))</f>
        <v/>
      </c>
      <c r="R51" s="25">
        <f>IF($A51="","",IFERROR(IF(OR($G51="",$O51=""),"",$O51-$G51),""))</f>
        <v/>
      </c>
      <c r="S51" s="26">
        <f>IFERROR(IF(OR($A51="",$N51=""),"",INDEX('Movimentos Bancários'!$E$5:$E$104,MATCH($N51,'Movimentos Bancários'!$A$5:$A$104,0))),"")</f>
        <v/>
      </c>
      <c r="T51" s="25">
        <f>IF(OR($A51="",$N51=""),"",COUNTIF($N$5:$N$104,$N51))</f>
        <v/>
      </c>
      <c r="U51" s="26">
        <f>IF($A51="","",IF(OR($H51="",$M51="",$G51=""),"Dados do lote incompletos",IF($N51="","Por conciliar",IF(OR($O51="",$P51="",$S51=""),"Verificar movimento",IF($T51&lt;&gt;1,"Movimento repetido",IF($S51&lt;&gt;"Crédito","Movimento não é crédito",IF(IFERROR(ABS($Q51),0)&gt;'Instruções'!$B$5,"Diferença de valor",IF(IFERROR(ABS($R51),0)&gt;'Instruções'!$B$6,"Data fora da janela","Conferido"))))))))</f>
        <v/>
      </c>
      <c r="V51" s="19" t="n"/>
    </row>
    <row r="52">
      <c r="A52" s="18" t="n"/>
      <c r="B52" s="19" t="n"/>
      <c r="C52" s="18" t="n"/>
      <c r="D52" s="19" t="n"/>
      <c r="E52" s="20" t="n"/>
      <c r="F52" s="20" t="n"/>
      <c r="G52" s="20" t="n"/>
      <c r="H52" s="21" t="n"/>
      <c r="I52" s="22" t="n"/>
      <c r="J52" s="21" t="n"/>
      <c r="K52" s="23">
        <f>IF($A52="","",IFERROR(IF(OR($H52="",$I52=""),"",$H52*$I52),""))</f>
        <v/>
      </c>
      <c r="L52" s="23">
        <f>IF($A52="","",IF($J52&lt;&gt;"",$J52,$K52))</f>
        <v/>
      </c>
      <c r="M52" s="23">
        <f>IF($A52="","",IFERROR(IF(OR($H52="",$L52=""),"",$H52-$L52),""))</f>
        <v/>
      </c>
      <c r="N52" s="19" t="n"/>
      <c r="O52" s="24">
        <f>IFERROR(IF(OR($A52="",$N52=""),"",INDEX('Movimentos Bancários'!$B$5:$B$104,MATCH($N52,'Movimentos Bancários'!$A$5:$A$104,0))),"")</f>
        <v/>
      </c>
      <c r="P52" s="23">
        <f>IFERROR(IF(OR($A52="",$N52=""),"",INDEX('Movimentos Bancários'!$F$5:$F$104,MATCH($N52,'Movimentos Bancários'!$A$5:$A$104,0))),"")</f>
        <v/>
      </c>
      <c r="Q52" s="23">
        <f>IF($A52="","",IFERROR(IF(OR($M52="",$P52=""),"",$P52-$M52),""))</f>
        <v/>
      </c>
      <c r="R52" s="25">
        <f>IF($A52="","",IFERROR(IF(OR($G52="",$O52=""),"",$O52-$G52),""))</f>
        <v/>
      </c>
      <c r="S52" s="26">
        <f>IFERROR(IF(OR($A52="",$N52=""),"",INDEX('Movimentos Bancários'!$E$5:$E$104,MATCH($N52,'Movimentos Bancários'!$A$5:$A$104,0))),"")</f>
        <v/>
      </c>
      <c r="T52" s="25">
        <f>IF(OR($A52="",$N52=""),"",COUNTIF($N$5:$N$104,$N52))</f>
        <v/>
      </c>
      <c r="U52" s="26">
        <f>IF($A52="","",IF(OR($H52="",$M52="",$G52=""),"Dados do lote incompletos",IF($N52="","Por conciliar",IF(OR($O52="",$P52="",$S52=""),"Verificar movimento",IF($T52&lt;&gt;1,"Movimento repetido",IF($S52&lt;&gt;"Crédito","Movimento não é crédito",IF(IFERROR(ABS($Q52),0)&gt;'Instruções'!$B$5,"Diferença de valor",IF(IFERROR(ABS($R52),0)&gt;'Instruções'!$B$6,"Data fora da janela","Conferido"))))))))</f>
        <v/>
      </c>
      <c r="V52" s="19" t="n"/>
    </row>
    <row r="53">
      <c r="A53" s="18" t="n"/>
      <c r="B53" s="19" t="n"/>
      <c r="C53" s="18" t="n"/>
      <c r="D53" s="19" t="n"/>
      <c r="E53" s="20" t="n"/>
      <c r="F53" s="20" t="n"/>
      <c r="G53" s="20" t="n"/>
      <c r="H53" s="21" t="n"/>
      <c r="I53" s="22" t="n"/>
      <c r="J53" s="21" t="n"/>
      <c r="K53" s="23">
        <f>IF($A53="","",IFERROR(IF(OR($H53="",$I53=""),"",$H53*$I53),""))</f>
        <v/>
      </c>
      <c r="L53" s="23">
        <f>IF($A53="","",IF($J53&lt;&gt;"",$J53,$K53))</f>
        <v/>
      </c>
      <c r="M53" s="23">
        <f>IF($A53="","",IFERROR(IF(OR($H53="",$L53=""),"",$H53-$L53),""))</f>
        <v/>
      </c>
      <c r="N53" s="19" t="n"/>
      <c r="O53" s="24">
        <f>IFERROR(IF(OR($A53="",$N53=""),"",INDEX('Movimentos Bancários'!$B$5:$B$104,MATCH($N53,'Movimentos Bancários'!$A$5:$A$104,0))),"")</f>
        <v/>
      </c>
      <c r="P53" s="23">
        <f>IFERROR(IF(OR($A53="",$N53=""),"",INDEX('Movimentos Bancários'!$F$5:$F$104,MATCH($N53,'Movimentos Bancários'!$A$5:$A$104,0))),"")</f>
        <v/>
      </c>
      <c r="Q53" s="23">
        <f>IF($A53="","",IFERROR(IF(OR($M53="",$P53=""),"",$P53-$M53),""))</f>
        <v/>
      </c>
      <c r="R53" s="25">
        <f>IF($A53="","",IFERROR(IF(OR($G53="",$O53=""),"",$O53-$G53),""))</f>
        <v/>
      </c>
      <c r="S53" s="26">
        <f>IFERROR(IF(OR($A53="",$N53=""),"",INDEX('Movimentos Bancários'!$E$5:$E$104,MATCH($N53,'Movimentos Bancários'!$A$5:$A$104,0))),"")</f>
        <v/>
      </c>
      <c r="T53" s="25">
        <f>IF(OR($A53="",$N53=""),"",COUNTIF($N$5:$N$104,$N53))</f>
        <v/>
      </c>
      <c r="U53" s="26">
        <f>IF($A53="","",IF(OR($H53="",$M53="",$G53=""),"Dados do lote incompletos",IF($N53="","Por conciliar",IF(OR($O53="",$P53="",$S53=""),"Verificar movimento",IF($T53&lt;&gt;1,"Movimento repetido",IF($S53&lt;&gt;"Crédito","Movimento não é crédito",IF(IFERROR(ABS($Q53),0)&gt;'Instruções'!$B$5,"Diferença de valor",IF(IFERROR(ABS($R53),0)&gt;'Instruções'!$B$6,"Data fora da janela","Conferido"))))))))</f>
        <v/>
      </c>
      <c r="V53" s="19" t="n"/>
    </row>
    <row r="54">
      <c r="A54" s="18" t="n"/>
      <c r="B54" s="19" t="n"/>
      <c r="C54" s="18" t="n"/>
      <c r="D54" s="19" t="n"/>
      <c r="E54" s="20" t="n"/>
      <c r="F54" s="20" t="n"/>
      <c r="G54" s="20" t="n"/>
      <c r="H54" s="21" t="n"/>
      <c r="I54" s="22" t="n"/>
      <c r="J54" s="21" t="n"/>
      <c r="K54" s="23">
        <f>IF($A54="","",IFERROR(IF(OR($H54="",$I54=""),"",$H54*$I54),""))</f>
        <v/>
      </c>
      <c r="L54" s="23">
        <f>IF($A54="","",IF($J54&lt;&gt;"",$J54,$K54))</f>
        <v/>
      </c>
      <c r="M54" s="23">
        <f>IF($A54="","",IFERROR(IF(OR($H54="",$L54=""),"",$H54-$L54),""))</f>
        <v/>
      </c>
      <c r="N54" s="19" t="n"/>
      <c r="O54" s="24">
        <f>IFERROR(IF(OR($A54="",$N54=""),"",INDEX('Movimentos Bancários'!$B$5:$B$104,MATCH($N54,'Movimentos Bancários'!$A$5:$A$104,0))),"")</f>
        <v/>
      </c>
      <c r="P54" s="23">
        <f>IFERROR(IF(OR($A54="",$N54=""),"",INDEX('Movimentos Bancários'!$F$5:$F$104,MATCH($N54,'Movimentos Bancários'!$A$5:$A$104,0))),"")</f>
        <v/>
      </c>
      <c r="Q54" s="23">
        <f>IF($A54="","",IFERROR(IF(OR($M54="",$P54=""),"",$P54-$M54),""))</f>
        <v/>
      </c>
      <c r="R54" s="25">
        <f>IF($A54="","",IFERROR(IF(OR($G54="",$O54=""),"",$O54-$G54),""))</f>
        <v/>
      </c>
      <c r="S54" s="26">
        <f>IFERROR(IF(OR($A54="",$N54=""),"",INDEX('Movimentos Bancários'!$E$5:$E$104,MATCH($N54,'Movimentos Bancários'!$A$5:$A$104,0))),"")</f>
        <v/>
      </c>
      <c r="T54" s="25">
        <f>IF(OR($A54="",$N54=""),"",COUNTIF($N$5:$N$104,$N54))</f>
        <v/>
      </c>
      <c r="U54" s="26">
        <f>IF($A54="","",IF(OR($H54="",$M54="",$G54=""),"Dados do lote incompletos",IF($N54="","Por conciliar",IF(OR($O54="",$P54="",$S54=""),"Verificar movimento",IF($T54&lt;&gt;1,"Movimento repetido",IF($S54&lt;&gt;"Crédito","Movimento não é crédito",IF(IFERROR(ABS($Q54),0)&gt;'Instruções'!$B$5,"Diferença de valor",IF(IFERROR(ABS($R54),0)&gt;'Instruções'!$B$6,"Data fora da janela","Conferido"))))))))</f>
        <v/>
      </c>
      <c r="V54" s="19" t="n"/>
    </row>
    <row r="55">
      <c r="A55" s="18" t="n"/>
      <c r="B55" s="19" t="n"/>
      <c r="C55" s="18" t="n"/>
      <c r="D55" s="19" t="n"/>
      <c r="E55" s="20" t="n"/>
      <c r="F55" s="20" t="n"/>
      <c r="G55" s="20" t="n"/>
      <c r="H55" s="21" t="n"/>
      <c r="I55" s="22" t="n"/>
      <c r="J55" s="21" t="n"/>
      <c r="K55" s="23">
        <f>IF($A55="","",IFERROR(IF(OR($H55="",$I55=""),"",$H55*$I55),""))</f>
        <v/>
      </c>
      <c r="L55" s="23">
        <f>IF($A55="","",IF($J55&lt;&gt;"",$J55,$K55))</f>
        <v/>
      </c>
      <c r="M55" s="23">
        <f>IF($A55="","",IFERROR(IF(OR($H55="",$L55=""),"",$H55-$L55),""))</f>
        <v/>
      </c>
      <c r="N55" s="19" t="n"/>
      <c r="O55" s="24">
        <f>IFERROR(IF(OR($A55="",$N55=""),"",INDEX('Movimentos Bancários'!$B$5:$B$104,MATCH($N55,'Movimentos Bancários'!$A$5:$A$104,0))),"")</f>
        <v/>
      </c>
      <c r="P55" s="23">
        <f>IFERROR(IF(OR($A55="",$N55=""),"",INDEX('Movimentos Bancários'!$F$5:$F$104,MATCH($N55,'Movimentos Bancários'!$A$5:$A$104,0))),"")</f>
        <v/>
      </c>
      <c r="Q55" s="23">
        <f>IF($A55="","",IFERROR(IF(OR($M55="",$P55=""),"",$P55-$M55),""))</f>
        <v/>
      </c>
      <c r="R55" s="25">
        <f>IF($A55="","",IFERROR(IF(OR($G55="",$O55=""),"",$O55-$G55),""))</f>
        <v/>
      </c>
      <c r="S55" s="26">
        <f>IFERROR(IF(OR($A55="",$N55=""),"",INDEX('Movimentos Bancários'!$E$5:$E$104,MATCH($N55,'Movimentos Bancários'!$A$5:$A$104,0))),"")</f>
        <v/>
      </c>
      <c r="T55" s="25">
        <f>IF(OR($A55="",$N55=""),"",COUNTIF($N$5:$N$104,$N55))</f>
        <v/>
      </c>
      <c r="U55" s="26">
        <f>IF($A55="","",IF(OR($H55="",$M55="",$G55=""),"Dados do lote incompletos",IF($N55="","Por conciliar",IF(OR($O55="",$P55="",$S55=""),"Verificar movimento",IF($T55&lt;&gt;1,"Movimento repetido",IF($S55&lt;&gt;"Crédito","Movimento não é crédito",IF(IFERROR(ABS($Q55),0)&gt;'Instruções'!$B$5,"Diferença de valor",IF(IFERROR(ABS($R55),0)&gt;'Instruções'!$B$6,"Data fora da janela","Conferido"))))))))</f>
        <v/>
      </c>
      <c r="V55" s="19" t="n"/>
    </row>
    <row r="56">
      <c r="A56" s="18" t="n"/>
      <c r="B56" s="19" t="n"/>
      <c r="C56" s="18" t="n"/>
      <c r="D56" s="19" t="n"/>
      <c r="E56" s="20" t="n"/>
      <c r="F56" s="20" t="n"/>
      <c r="G56" s="20" t="n"/>
      <c r="H56" s="21" t="n"/>
      <c r="I56" s="22" t="n"/>
      <c r="J56" s="21" t="n"/>
      <c r="K56" s="23">
        <f>IF($A56="","",IFERROR(IF(OR($H56="",$I56=""),"",$H56*$I56),""))</f>
        <v/>
      </c>
      <c r="L56" s="23">
        <f>IF($A56="","",IF($J56&lt;&gt;"",$J56,$K56))</f>
        <v/>
      </c>
      <c r="M56" s="23">
        <f>IF($A56="","",IFERROR(IF(OR($H56="",$L56=""),"",$H56-$L56),""))</f>
        <v/>
      </c>
      <c r="N56" s="19" t="n"/>
      <c r="O56" s="24">
        <f>IFERROR(IF(OR($A56="",$N56=""),"",INDEX('Movimentos Bancários'!$B$5:$B$104,MATCH($N56,'Movimentos Bancários'!$A$5:$A$104,0))),"")</f>
        <v/>
      </c>
      <c r="P56" s="23">
        <f>IFERROR(IF(OR($A56="",$N56=""),"",INDEX('Movimentos Bancários'!$F$5:$F$104,MATCH($N56,'Movimentos Bancários'!$A$5:$A$104,0))),"")</f>
        <v/>
      </c>
      <c r="Q56" s="23">
        <f>IF($A56="","",IFERROR(IF(OR($M56="",$P56=""),"",$P56-$M56),""))</f>
        <v/>
      </c>
      <c r="R56" s="25">
        <f>IF($A56="","",IFERROR(IF(OR($G56="",$O56=""),"",$O56-$G56),""))</f>
        <v/>
      </c>
      <c r="S56" s="26">
        <f>IFERROR(IF(OR($A56="",$N56=""),"",INDEX('Movimentos Bancários'!$E$5:$E$104,MATCH($N56,'Movimentos Bancários'!$A$5:$A$104,0))),"")</f>
        <v/>
      </c>
      <c r="T56" s="25">
        <f>IF(OR($A56="",$N56=""),"",COUNTIF($N$5:$N$104,$N56))</f>
        <v/>
      </c>
      <c r="U56" s="26">
        <f>IF($A56="","",IF(OR($H56="",$M56="",$G56=""),"Dados do lote incompletos",IF($N56="","Por conciliar",IF(OR($O56="",$P56="",$S56=""),"Verificar movimento",IF($T56&lt;&gt;1,"Movimento repetido",IF($S56&lt;&gt;"Crédito","Movimento não é crédito",IF(IFERROR(ABS($Q56),0)&gt;'Instruções'!$B$5,"Diferença de valor",IF(IFERROR(ABS($R56),0)&gt;'Instruções'!$B$6,"Data fora da janela","Conferido"))))))))</f>
        <v/>
      </c>
      <c r="V56" s="19" t="n"/>
    </row>
    <row r="57">
      <c r="A57" s="18" t="n"/>
      <c r="B57" s="19" t="n"/>
      <c r="C57" s="18" t="n"/>
      <c r="D57" s="19" t="n"/>
      <c r="E57" s="20" t="n"/>
      <c r="F57" s="20" t="n"/>
      <c r="G57" s="20" t="n"/>
      <c r="H57" s="21" t="n"/>
      <c r="I57" s="22" t="n"/>
      <c r="J57" s="21" t="n"/>
      <c r="K57" s="23">
        <f>IF($A57="","",IFERROR(IF(OR($H57="",$I57=""),"",$H57*$I57),""))</f>
        <v/>
      </c>
      <c r="L57" s="23">
        <f>IF($A57="","",IF($J57&lt;&gt;"",$J57,$K57))</f>
        <v/>
      </c>
      <c r="M57" s="23">
        <f>IF($A57="","",IFERROR(IF(OR($H57="",$L57=""),"",$H57-$L57),""))</f>
        <v/>
      </c>
      <c r="N57" s="19" t="n"/>
      <c r="O57" s="24">
        <f>IFERROR(IF(OR($A57="",$N57=""),"",INDEX('Movimentos Bancários'!$B$5:$B$104,MATCH($N57,'Movimentos Bancários'!$A$5:$A$104,0))),"")</f>
        <v/>
      </c>
      <c r="P57" s="23">
        <f>IFERROR(IF(OR($A57="",$N57=""),"",INDEX('Movimentos Bancários'!$F$5:$F$104,MATCH($N57,'Movimentos Bancários'!$A$5:$A$104,0))),"")</f>
        <v/>
      </c>
      <c r="Q57" s="23">
        <f>IF($A57="","",IFERROR(IF(OR($M57="",$P57=""),"",$P57-$M57),""))</f>
        <v/>
      </c>
      <c r="R57" s="25">
        <f>IF($A57="","",IFERROR(IF(OR($G57="",$O57=""),"",$O57-$G57),""))</f>
        <v/>
      </c>
      <c r="S57" s="26">
        <f>IFERROR(IF(OR($A57="",$N57=""),"",INDEX('Movimentos Bancários'!$E$5:$E$104,MATCH($N57,'Movimentos Bancários'!$A$5:$A$104,0))),"")</f>
        <v/>
      </c>
      <c r="T57" s="25">
        <f>IF(OR($A57="",$N57=""),"",COUNTIF($N$5:$N$104,$N57))</f>
        <v/>
      </c>
      <c r="U57" s="26">
        <f>IF($A57="","",IF(OR($H57="",$M57="",$G57=""),"Dados do lote incompletos",IF($N57="","Por conciliar",IF(OR($O57="",$P57="",$S57=""),"Verificar movimento",IF($T57&lt;&gt;1,"Movimento repetido",IF($S57&lt;&gt;"Crédito","Movimento não é crédito",IF(IFERROR(ABS($Q57),0)&gt;'Instruções'!$B$5,"Diferença de valor",IF(IFERROR(ABS($R57),0)&gt;'Instruções'!$B$6,"Data fora da janela","Conferido"))))))))</f>
        <v/>
      </c>
      <c r="V57" s="19" t="n"/>
    </row>
    <row r="58">
      <c r="A58" s="18" t="n"/>
      <c r="B58" s="19" t="n"/>
      <c r="C58" s="18" t="n"/>
      <c r="D58" s="19" t="n"/>
      <c r="E58" s="20" t="n"/>
      <c r="F58" s="20" t="n"/>
      <c r="G58" s="20" t="n"/>
      <c r="H58" s="21" t="n"/>
      <c r="I58" s="22" t="n"/>
      <c r="J58" s="21" t="n"/>
      <c r="K58" s="23">
        <f>IF($A58="","",IFERROR(IF(OR($H58="",$I58=""),"",$H58*$I58),""))</f>
        <v/>
      </c>
      <c r="L58" s="23">
        <f>IF($A58="","",IF($J58&lt;&gt;"",$J58,$K58))</f>
        <v/>
      </c>
      <c r="M58" s="23">
        <f>IF($A58="","",IFERROR(IF(OR($H58="",$L58=""),"",$H58-$L58),""))</f>
        <v/>
      </c>
      <c r="N58" s="19" t="n"/>
      <c r="O58" s="24">
        <f>IFERROR(IF(OR($A58="",$N58=""),"",INDEX('Movimentos Bancários'!$B$5:$B$104,MATCH($N58,'Movimentos Bancários'!$A$5:$A$104,0))),"")</f>
        <v/>
      </c>
      <c r="P58" s="23">
        <f>IFERROR(IF(OR($A58="",$N58=""),"",INDEX('Movimentos Bancários'!$F$5:$F$104,MATCH($N58,'Movimentos Bancários'!$A$5:$A$104,0))),"")</f>
        <v/>
      </c>
      <c r="Q58" s="23">
        <f>IF($A58="","",IFERROR(IF(OR($M58="",$P58=""),"",$P58-$M58),""))</f>
        <v/>
      </c>
      <c r="R58" s="25">
        <f>IF($A58="","",IFERROR(IF(OR($G58="",$O58=""),"",$O58-$G58),""))</f>
        <v/>
      </c>
      <c r="S58" s="26">
        <f>IFERROR(IF(OR($A58="",$N58=""),"",INDEX('Movimentos Bancários'!$E$5:$E$104,MATCH($N58,'Movimentos Bancários'!$A$5:$A$104,0))),"")</f>
        <v/>
      </c>
      <c r="T58" s="25">
        <f>IF(OR($A58="",$N58=""),"",COUNTIF($N$5:$N$104,$N58))</f>
        <v/>
      </c>
      <c r="U58" s="26">
        <f>IF($A58="","",IF(OR($H58="",$M58="",$G58=""),"Dados do lote incompletos",IF($N58="","Por conciliar",IF(OR($O58="",$P58="",$S58=""),"Verificar movimento",IF($T58&lt;&gt;1,"Movimento repetido",IF($S58&lt;&gt;"Crédito","Movimento não é crédito",IF(IFERROR(ABS($Q58),0)&gt;'Instruções'!$B$5,"Diferença de valor",IF(IFERROR(ABS($R58),0)&gt;'Instruções'!$B$6,"Data fora da janela","Conferido"))))))))</f>
        <v/>
      </c>
      <c r="V58" s="19" t="n"/>
    </row>
    <row r="59">
      <c r="A59" s="18" t="n"/>
      <c r="B59" s="19" t="n"/>
      <c r="C59" s="18" t="n"/>
      <c r="D59" s="19" t="n"/>
      <c r="E59" s="20" t="n"/>
      <c r="F59" s="20" t="n"/>
      <c r="G59" s="20" t="n"/>
      <c r="H59" s="21" t="n"/>
      <c r="I59" s="22" t="n"/>
      <c r="J59" s="21" t="n"/>
      <c r="K59" s="23">
        <f>IF($A59="","",IFERROR(IF(OR($H59="",$I59=""),"",$H59*$I59),""))</f>
        <v/>
      </c>
      <c r="L59" s="23">
        <f>IF($A59="","",IF($J59&lt;&gt;"",$J59,$K59))</f>
        <v/>
      </c>
      <c r="M59" s="23">
        <f>IF($A59="","",IFERROR(IF(OR($H59="",$L59=""),"",$H59-$L59),""))</f>
        <v/>
      </c>
      <c r="N59" s="19" t="n"/>
      <c r="O59" s="24">
        <f>IFERROR(IF(OR($A59="",$N59=""),"",INDEX('Movimentos Bancários'!$B$5:$B$104,MATCH($N59,'Movimentos Bancários'!$A$5:$A$104,0))),"")</f>
        <v/>
      </c>
      <c r="P59" s="23">
        <f>IFERROR(IF(OR($A59="",$N59=""),"",INDEX('Movimentos Bancários'!$F$5:$F$104,MATCH($N59,'Movimentos Bancários'!$A$5:$A$104,0))),"")</f>
        <v/>
      </c>
      <c r="Q59" s="23">
        <f>IF($A59="","",IFERROR(IF(OR($M59="",$P59=""),"",$P59-$M59),""))</f>
        <v/>
      </c>
      <c r="R59" s="25">
        <f>IF($A59="","",IFERROR(IF(OR($G59="",$O59=""),"",$O59-$G59),""))</f>
        <v/>
      </c>
      <c r="S59" s="26">
        <f>IFERROR(IF(OR($A59="",$N59=""),"",INDEX('Movimentos Bancários'!$E$5:$E$104,MATCH($N59,'Movimentos Bancários'!$A$5:$A$104,0))),"")</f>
        <v/>
      </c>
      <c r="T59" s="25">
        <f>IF(OR($A59="",$N59=""),"",COUNTIF($N$5:$N$104,$N59))</f>
        <v/>
      </c>
      <c r="U59" s="26">
        <f>IF($A59="","",IF(OR($H59="",$M59="",$G59=""),"Dados do lote incompletos",IF($N59="","Por conciliar",IF(OR($O59="",$P59="",$S59=""),"Verificar movimento",IF($T59&lt;&gt;1,"Movimento repetido",IF($S59&lt;&gt;"Crédito","Movimento não é crédito",IF(IFERROR(ABS($Q59),0)&gt;'Instruções'!$B$5,"Diferença de valor",IF(IFERROR(ABS($R59),0)&gt;'Instruções'!$B$6,"Data fora da janela","Conferido"))))))))</f>
        <v/>
      </c>
      <c r="V59" s="19" t="n"/>
    </row>
    <row r="60">
      <c r="A60" s="18" t="n"/>
      <c r="B60" s="19" t="n"/>
      <c r="C60" s="18" t="n"/>
      <c r="D60" s="19" t="n"/>
      <c r="E60" s="20" t="n"/>
      <c r="F60" s="20" t="n"/>
      <c r="G60" s="20" t="n"/>
      <c r="H60" s="21" t="n"/>
      <c r="I60" s="22" t="n"/>
      <c r="J60" s="21" t="n"/>
      <c r="K60" s="23">
        <f>IF($A60="","",IFERROR(IF(OR($H60="",$I60=""),"",$H60*$I60),""))</f>
        <v/>
      </c>
      <c r="L60" s="23">
        <f>IF($A60="","",IF($J60&lt;&gt;"",$J60,$K60))</f>
        <v/>
      </c>
      <c r="M60" s="23">
        <f>IF($A60="","",IFERROR(IF(OR($H60="",$L60=""),"",$H60-$L60),""))</f>
        <v/>
      </c>
      <c r="N60" s="19" t="n"/>
      <c r="O60" s="24">
        <f>IFERROR(IF(OR($A60="",$N60=""),"",INDEX('Movimentos Bancários'!$B$5:$B$104,MATCH($N60,'Movimentos Bancários'!$A$5:$A$104,0))),"")</f>
        <v/>
      </c>
      <c r="P60" s="23">
        <f>IFERROR(IF(OR($A60="",$N60=""),"",INDEX('Movimentos Bancários'!$F$5:$F$104,MATCH($N60,'Movimentos Bancários'!$A$5:$A$104,0))),"")</f>
        <v/>
      </c>
      <c r="Q60" s="23">
        <f>IF($A60="","",IFERROR(IF(OR($M60="",$P60=""),"",$P60-$M60),""))</f>
        <v/>
      </c>
      <c r="R60" s="25">
        <f>IF($A60="","",IFERROR(IF(OR($G60="",$O60=""),"",$O60-$G60),""))</f>
        <v/>
      </c>
      <c r="S60" s="26">
        <f>IFERROR(IF(OR($A60="",$N60=""),"",INDEX('Movimentos Bancários'!$E$5:$E$104,MATCH($N60,'Movimentos Bancários'!$A$5:$A$104,0))),"")</f>
        <v/>
      </c>
      <c r="T60" s="25">
        <f>IF(OR($A60="",$N60=""),"",COUNTIF($N$5:$N$104,$N60))</f>
        <v/>
      </c>
      <c r="U60" s="26">
        <f>IF($A60="","",IF(OR($H60="",$M60="",$G60=""),"Dados do lote incompletos",IF($N60="","Por conciliar",IF(OR($O60="",$P60="",$S60=""),"Verificar movimento",IF($T60&lt;&gt;1,"Movimento repetido",IF($S60&lt;&gt;"Crédito","Movimento não é crédito",IF(IFERROR(ABS($Q60),0)&gt;'Instruções'!$B$5,"Diferença de valor",IF(IFERROR(ABS($R60),0)&gt;'Instruções'!$B$6,"Data fora da janela","Conferido"))))))))</f>
        <v/>
      </c>
      <c r="V60" s="19" t="n"/>
    </row>
    <row r="61">
      <c r="A61" s="18" t="n"/>
      <c r="B61" s="19" t="n"/>
      <c r="C61" s="18" t="n"/>
      <c r="D61" s="19" t="n"/>
      <c r="E61" s="20" t="n"/>
      <c r="F61" s="20" t="n"/>
      <c r="G61" s="20" t="n"/>
      <c r="H61" s="21" t="n"/>
      <c r="I61" s="22" t="n"/>
      <c r="J61" s="21" t="n"/>
      <c r="K61" s="23">
        <f>IF($A61="","",IFERROR(IF(OR($H61="",$I61=""),"",$H61*$I61),""))</f>
        <v/>
      </c>
      <c r="L61" s="23">
        <f>IF($A61="","",IF($J61&lt;&gt;"",$J61,$K61))</f>
        <v/>
      </c>
      <c r="M61" s="23">
        <f>IF($A61="","",IFERROR(IF(OR($H61="",$L61=""),"",$H61-$L61),""))</f>
        <v/>
      </c>
      <c r="N61" s="19" t="n"/>
      <c r="O61" s="24">
        <f>IFERROR(IF(OR($A61="",$N61=""),"",INDEX('Movimentos Bancários'!$B$5:$B$104,MATCH($N61,'Movimentos Bancários'!$A$5:$A$104,0))),"")</f>
        <v/>
      </c>
      <c r="P61" s="23">
        <f>IFERROR(IF(OR($A61="",$N61=""),"",INDEX('Movimentos Bancários'!$F$5:$F$104,MATCH($N61,'Movimentos Bancários'!$A$5:$A$104,0))),"")</f>
        <v/>
      </c>
      <c r="Q61" s="23">
        <f>IF($A61="","",IFERROR(IF(OR($M61="",$P61=""),"",$P61-$M61),""))</f>
        <v/>
      </c>
      <c r="R61" s="25">
        <f>IF($A61="","",IFERROR(IF(OR($G61="",$O61=""),"",$O61-$G61),""))</f>
        <v/>
      </c>
      <c r="S61" s="26">
        <f>IFERROR(IF(OR($A61="",$N61=""),"",INDEX('Movimentos Bancários'!$E$5:$E$104,MATCH($N61,'Movimentos Bancários'!$A$5:$A$104,0))),"")</f>
        <v/>
      </c>
      <c r="T61" s="25">
        <f>IF(OR($A61="",$N61=""),"",COUNTIF($N$5:$N$104,$N61))</f>
        <v/>
      </c>
      <c r="U61" s="26">
        <f>IF($A61="","",IF(OR($H61="",$M61="",$G61=""),"Dados do lote incompletos",IF($N61="","Por conciliar",IF(OR($O61="",$P61="",$S61=""),"Verificar movimento",IF($T61&lt;&gt;1,"Movimento repetido",IF($S61&lt;&gt;"Crédito","Movimento não é crédito",IF(IFERROR(ABS($Q61),0)&gt;'Instruções'!$B$5,"Diferença de valor",IF(IFERROR(ABS($R61),0)&gt;'Instruções'!$B$6,"Data fora da janela","Conferido"))))))))</f>
        <v/>
      </c>
      <c r="V61" s="19" t="n"/>
    </row>
    <row r="62">
      <c r="A62" s="18" t="n"/>
      <c r="B62" s="19" t="n"/>
      <c r="C62" s="18" t="n"/>
      <c r="D62" s="19" t="n"/>
      <c r="E62" s="20" t="n"/>
      <c r="F62" s="20" t="n"/>
      <c r="G62" s="20" t="n"/>
      <c r="H62" s="21" t="n"/>
      <c r="I62" s="22" t="n"/>
      <c r="J62" s="21" t="n"/>
      <c r="K62" s="23">
        <f>IF($A62="","",IFERROR(IF(OR($H62="",$I62=""),"",$H62*$I62),""))</f>
        <v/>
      </c>
      <c r="L62" s="23">
        <f>IF($A62="","",IF($J62&lt;&gt;"",$J62,$K62))</f>
        <v/>
      </c>
      <c r="M62" s="23">
        <f>IF($A62="","",IFERROR(IF(OR($H62="",$L62=""),"",$H62-$L62),""))</f>
        <v/>
      </c>
      <c r="N62" s="19" t="n"/>
      <c r="O62" s="24">
        <f>IFERROR(IF(OR($A62="",$N62=""),"",INDEX('Movimentos Bancários'!$B$5:$B$104,MATCH($N62,'Movimentos Bancários'!$A$5:$A$104,0))),"")</f>
        <v/>
      </c>
      <c r="P62" s="23">
        <f>IFERROR(IF(OR($A62="",$N62=""),"",INDEX('Movimentos Bancários'!$F$5:$F$104,MATCH($N62,'Movimentos Bancários'!$A$5:$A$104,0))),"")</f>
        <v/>
      </c>
      <c r="Q62" s="23">
        <f>IF($A62="","",IFERROR(IF(OR($M62="",$P62=""),"",$P62-$M62),""))</f>
        <v/>
      </c>
      <c r="R62" s="25">
        <f>IF($A62="","",IFERROR(IF(OR($G62="",$O62=""),"",$O62-$G62),""))</f>
        <v/>
      </c>
      <c r="S62" s="26">
        <f>IFERROR(IF(OR($A62="",$N62=""),"",INDEX('Movimentos Bancários'!$E$5:$E$104,MATCH($N62,'Movimentos Bancários'!$A$5:$A$104,0))),"")</f>
        <v/>
      </c>
      <c r="T62" s="25">
        <f>IF(OR($A62="",$N62=""),"",COUNTIF($N$5:$N$104,$N62))</f>
        <v/>
      </c>
      <c r="U62" s="26">
        <f>IF($A62="","",IF(OR($H62="",$M62="",$G62=""),"Dados do lote incompletos",IF($N62="","Por conciliar",IF(OR($O62="",$P62="",$S62=""),"Verificar movimento",IF($T62&lt;&gt;1,"Movimento repetido",IF($S62&lt;&gt;"Crédito","Movimento não é crédito",IF(IFERROR(ABS($Q62),0)&gt;'Instruções'!$B$5,"Diferença de valor",IF(IFERROR(ABS($R62),0)&gt;'Instruções'!$B$6,"Data fora da janela","Conferido"))))))))</f>
        <v/>
      </c>
      <c r="V62" s="19" t="n"/>
    </row>
    <row r="63">
      <c r="A63" s="18" t="n"/>
      <c r="B63" s="19" t="n"/>
      <c r="C63" s="18" t="n"/>
      <c r="D63" s="19" t="n"/>
      <c r="E63" s="20" t="n"/>
      <c r="F63" s="20" t="n"/>
      <c r="G63" s="20" t="n"/>
      <c r="H63" s="21" t="n"/>
      <c r="I63" s="22" t="n"/>
      <c r="J63" s="21" t="n"/>
      <c r="K63" s="23">
        <f>IF($A63="","",IFERROR(IF(OR($H63="",$I63=""),"",$H63*$I63),""))</f>
        <v/>
      </c>
      <c r="L63" s="23">
        <f>IF($A63="","",IF($J63&lt;&gt;"",$J63,$K63))</f>
        <v/>
      </c>
      <c r="M63" s="23">
        <f>IF($A63="","",IFERROR(IF(OR($H63="",$L63=""),"",$H63-$L63),""))</f>
        <v/>
      </c>
      <c r="N63" s="19" t="n"/>
      <c r="O63" s="24">
        <f>IFERROR(IF(OR($A63="",$N63=""),"",INDEX('Movimentos Bancários'!$B$5:$B$104,MATCH($N63,'Movimentos Bancários'!$A$5:$A$104,0))),"")</f>
        <v/>
      </c>
      <c r="P63" s="23">
        <f>IFERROR(IF(OR($A63="",$N63=""),"",INDEX('Movimentos Bancários'!$F$5:$F$104,MATCH($N63,'Movimentos Bancários'!$A$5:$A$104,0))),"")</f>
        <v/>
      </c>
      <c r="Q63" s="23">
        <f>IF($A63="","",IFERROR(IF(OR($M63="",$P63=""),"",$P63-$M63),""))</f>
        <v/>
      </c>
      <c r="R63" s="25">
        <f>IF($A63="","",IFERROR(IF(OR($G63="",$O63=""),"",$O63-$G63),""))</f>
        <v/>
      </c>
      <c r="S63" s="26">
        <f>IFERROR(IF(OR($A63="",$N63=""),"",INDEX('Movimentos Bancários'!$E$5:$E$104,MATCH($N63,'Movimentos Bancários'!$A$5:$A$104,0))),"")</f>
        <v/>
      </c>
      <c r="T63" s="25">
        <f>IF(OR($A63="",$N63=""),"",COUNTIF($N$5:$N$104,$N63))</f>
        <v/>
      </c>
      <c r="U63" s="26">
        <f>IF($A63="","",IF(OR($H63="",$M63="",$G63=""),"Dados do lote incompletos",IF($N63="","Por conciliar",IF(OR($O63="",$P63="",$S63=""),"Verificar movimento",IF($T63&lt;&gt;1,"Movimento repetido",IF($S63&lt;&gt;"Crédito","Movimento não é crédito",IF(IFERROR(ABS($Q63),0)&gt;'Instruções'!$B$5,"Diferença de valor",IF(IFERROR(ABS($R63),0)&gt;'Instruções'!$B$6,"Data fora da janela","Conferido"))))))))</f>
        <v/>
      </c>
      <c r="V63" s="19" t="n"/>
    </row>
    <row r="64">
      <c r="A64" s="18" t="n"/>
      <c r="B64" s="19" t="n"/>
      <c r="C64" s="18" t="n"/>
      <c r="D64" s="19" t="n"/>
      <c r="E64" s="20" t="n"/>
      <c r="F64" s="20" t="n"/>
      <c r="G64" s="20" t="n"/>
      <c r="H64" s="21" t="n"/>
      <c r="I64" s="22" t="n"/>
      <c r="J64" s="21" t="n"/>
      <c r="K64" s="23">
        <f>IF($A64="","",IFERROR(IF(OR($H64="",$I64=""),"",$H64*$I64),""))</f>
        <v/>
      </c>
      <c r="L64" s="23">
        <f>IF($A64="","",IF($J64&lt;&gt;"",$J64,$K64))</f>
        <v/>
      </c>
      <c r="M64" s="23">
        <f>IF($A64="","",IFERROR(IF(OR($H64="",$L64=""),"",$H64-$L64),""))</f>
        <v/>
      </c>
      <c r="N64" s="19" t="n"/>
      <c r="O64" s="24">
        <f>IFERROR(IF(OR($A64="",$N64=""),"",INDEX('Movimentos Bancários'!$B$5:$B$104,MATCH($N64,'Movimentos Bancários'!$A$5:$A$104,0))),"")</f>
        <v/>
      </c>
      <c r="P64" s="23">
        <f>IFERROR(IF(OR($A64="",$N64=""),"",INDEX('Movimentos Bancários'!$F$5:$F$104,MATCH($N64,'Movimentos Bancários'!$A$5:$A$104,0))),"")</f>
        <v/>
      </c>
      <c r="Q64" s="23">
        <f>IF($A64="","",IFERROR(IF(OR($M64="",$P64=""),"",$P64-$M64),""))</f>
        <v/>
      </c>
      <c r="R64" s="25">
        <f>IF($A64="","",IFERROR(IF(OR($G64="",$O64=""),"",$O64-$G64),""))</f>
        <v/>
      </c>
      <c r="S64" s="26">
        <f>IFERROR(IF(OR($A64="",$N64=""),"",INDEX('Movimentos Bancários'!$E$5:$E$104,MATCH($N64,'Movimentos Bancários'!$A$5:$A$104,0))),"")</f>
        <v/>
      </c>
      <c r="T64" s="25">
        <f>IF(OR($A64="",$N64=""),"",COUNTIF($N$5:$N$104,$N64))</f>
        <v/>
      </c>
      <c r="U64" s="26">
        <f>IF($A64="","",IF(OR($H64="",$M64="",$G64=""),"Dados do lote incompletos",IF($N64="","Por conciliar",IF(OR($O64="",$P64="",$S64=""),"Verificar movimento",IF($T64&lt;&gt;1,"Movimento repetido",IF($S64&lt;&gt;"Crédito","Movimento não é crédito",IF(IFERROR(ABS($Q64),0)&gt;'Instruções'!$B$5,"Diferença de valor",IF(IFERROR(ABS($R64),0)&gt;'Instruções'!$B$6,"Data fora da janela","Conferido"))))))))</f>
        <v/>
      </c>
      <c r="V64" s="19" t="n"/>
    </row>
    <row r="65">
      <c r="A65" s="18" t="n"/>
      <c r="B65" s="19" t="n"/>
      <c r="C65" s="18" t="n"/>
      <c r="D65" s="19" t="n"/>
      <c r="E65" s="20" t="n"/>
      <c r="F65" s="20" t="n"/>
      <c r="G65" s="20" t="n"/>
      <c r="H65" s="21" t="n"/>
      <c r="I65" s="22" t="n"/>
      <c r="J65" s="21" t="n"/>
      <c r="K65" s="23">
        <f>IF($A65="","",IFERROR(IF(OR($H65="",$I65=""),"",$H65*$I65),""))</f>
        <v/>
      </c>
      <c r="L65" s="23">
        <f>IF($A65="","",IF($J65&lt;&gt;"",$J65,$K65))</f>
        <v/>
      </c>
      <c r="M65" s="23">
        <f>IF($A65="","",IFERROR(IF(OR($H65="",$L65=""),"",$H65-$L65),""))</f>
        <v/>
      </c>
      <c r="N65" s="19" t="n"/>
      <c r="O65" s="24">
        <f>IFERROR(IF(OR($A65="",$N65=""),"",INDEX('Movimentos Bancários'!$B$5:$B$104,MATCH($N65,'Movimentos Bancários'!$A$5:$A$104,0))),"")</f>
        <v/>
      </c>
      <c r="P65" s="23">
        <f>IFERROR(IF(OR($A65="",$N65=""),"",INDEX('Movimentos Bancários'!$F$5:$F$104,MATCH($N65,'Movimentos Bancários'!$A$5:$A$104,0))),"")</f>
        <v/>
      </c>
      <c r="Q65" s="23">
        <f>IF($A65="","",IFERROR(IF(OR($M65="",$P65=""),"",$P65-$M65),""))</f>
        <v/>
      </c>
      <c r="R65" s="25">
        <f>IF($A65="","",IFERROR(IF(OR($G65="",$O65=""),"",$O65-$G65),""))</f>
        <v/>
      </c>
      <c r="S65" s="26">
        <f>IFERROR(IF(OR($A65="",$N65=""),"",INDEX('Movimentos Bancários'!$E$5:$E$104,MATCH($N65,'Movimentos Bancários'!$A$5:$A$104,0))),"")</f>
        <v/>
      </c>
      <c r="T65" s="25">
        <f>IF(OR($A65="",$N65=""),"",COUNTIF($N$5:$N$104,$N65))</f>
        <v/>
      </c>
      <c r="U65" s="26">
        <f>IF($A65="","",IF(OR($H65="",$M65="",$G65=""),"Dados do lote incompletos",IF($N65="","Por conciliar",IF(OR($O65="",$P65="",$S65=""),"Verificar movimento",IF($T65&lt;&gt;1,"Movimento repetido",IF($S65&lt;&gt;"Crédito","Movimento não é crédito",IF(IFERROR(ABS($Q65),0)&gt;'Instruções'!$B$5,"Diferença de valor",IF(IFERROR(ABS($R65),0)&gt;'Instruções'!$B$6,"Data fora da janela","Conferido"))))))))</f>
        <v/>
      </c>
      <c r="V65" s="19" t="n"/>
    </row>
    <row r="66">
      <c r="A66" s="18" t="n"/>
      <c r="B66" s="19" t="n"/>
      <c r="C66" s="18" t="n"/>
      <c r="D66" s="19" t="n"/>
      <c r="E66" s="20" t="n"/>
      <c r="F66" s="20" t="n"/>
      <c r="G66" s="20" t="n"/>
      <c r="H66" s="21" t="n"/>
      <c r="I66" s="22" t="n"/>
      <c r="J66" s="21" t="n"/>
      <c r="K66" s="23">
        <f>IF($A66="","",IFERROR(IF(OR($H66="",$I66=""),"",$H66*$I66),""))</f>
        <v/>
      </c>
      <c r="L66" s="23">
        <f>IF($A66="","",IF($J66&lt;&gt;"",$J66,$K66))</f>
        <v/>
      </c>
      <c r="M66" s="23">
        <f>IF($A66="","",IFERROR(IF(OR($H66="",$L66=""),"",$H66-$L66),""))</f>
        <v/>
      </c>
      <c r="N66" s="19" t="n"/>
      <c r="O66" s="24">
        <f>IFERROR(IF(OR($A66="",$N66=""),"",INDEX('Movimentos Bancários'!$B$5:$B$104,MATCH($N66,'Movimentos Bancários'!$A$5:$A$104,0))),"")</f>
        <v/>
      </c>
      <c r="P66" s="23">
        <f>IFERROR(IF(OR($A66="",$N66=""),"",INDEX('Movimentos Bancários'!$F$5:$F$104,MATCH($N66,'Movimentos Bancários'!$A$5:$A$104,0))),"")</f>
        <v/>
      </c>
      <c r="Q66" s="23">
        <f>IF($A66="","",IFERROR(IF(OR($M66="",$P66=""),"",$P66-$M66),""))</f>
        <v/>
      </c>
      <c r="R66" s="25">
        <f>IF($A66="","",IFERROR(IF(OR($G66="",$O66=""),"",$O66-$G66),""))</f>
        <v/>
      </c>
      <c r="S66" s="26">
        <f>IFERROR(IF(OR($A66="",$N66=""),"",INDEX('Movimentos Bancários'!$E$5:$E$104,MATCH($N66,'Movimentos Bancários'!$A$5:$A$104,0))),"")</f>
        <v/>
      </c>
      <c r="T66" s="25">
        <f>IF(OR($A66="",$N66=""),"",COUNTIF($N$5:$N$104,$N66))</f>
        <v/>
      </c>
      <c r="U66" s="26">
        <f>IF($A66="","",IF(OR($H66="",$M66="",$G66=""),"Dados do lote incompletos",IF($N66="","Por conciliar",IF(OR($O66="",$P66="",$S66=""),"Verificar movimento",IF($T66&lt;&gt;1,"Movimento repetido",IF($S66&lt;&gt;"Crédito","Movimento não é crédito",IF(IFERROR(ABS($Q66),0)&gt;'Instruções'!$B$5,"Diferença de valor",IF(IFERROR(ABS($R66),0)&gt;'Instruções'!$B$6,"Data fora da janela","Conferido"))))))))</f>
        <v/>
      </c>
      <c r="V66" s="19" t="n"/>
    </row>
    <row r="67">
      <c r="A67" s="18" t="n"/>
      <c r="B67" s="19" t="n"/>
      <c r="C67" s="18" t="n"/>
      <c r="D67" s="19" t="n"/>
      <c r="E67" s="20" t="n"/>
      <c r="F67" s="20" t="n"/>
      <c r="G67" s="20" t="n"/>
      <c r="H67" s="21" t="n"/>
      <c r="I67" s="22" t="n"/>
      <c r="J67" s="21" t="n"/>
      <c r="K67" s="23">
        <f>IF($A67="","",IFERROR(IF(OR($H67="",$I67=""),"",$H67*$I67),""))</f>
        <v/>
      </c>
      <c r="L67" s="23">
        <f>IF($A67="","",IF($J67&lt;&gt;"",$J67,$K67))</f>
        <v/>
      </c>
      <c r="M67" s="23">
        <f>IF($A67="","",IFERROR(IF(OR($H67="",$L67=""),"",$H67-$L67),""))</f>
        <v/>
      </c>
      <c r="N67" s="19" t="n"/>
      <c r="O67" s="24">
        <f>IFERROR(IF(OR($A67="",$N67=""),"",INDEX('Movimentos Bancários'!$B$5:$B$104,MATCH($N67,'Movimentos Bancários'!$A$5:$A$104,0))),"")</f>
        <v/>
      </c>
      <c r="P67" s="23">
        <f>IFERROR(IF(OR($A67="",$N67=""),"",INDEX('Movimentos Bancários'!$F$5:$F$104,MATCH($N67,'Movimentos Bancários'!$A$5:$A$104,0))),"")</f>
        <v/>
      </c>
      <c r="Q67" s="23">
        <f>IF($A67="","",IFERROR(IF(OR($M67="",$P67=""),"",$P67-$M67),""))</f>
        <v/>
      </c>
      <c r="R67" s="25">
        <f>IF($A67="","",IFERROR(IF(OR($G67="",$O67=""),"",$O67-$G67),""))</f>
        <v/>
      </c>
      <c r="S67" s="26">
        <f>IFERROR(IF(OR($A67="",$N67=""),"",INDEX('Movimentos Bancários'!$E$5:$E$104,MATCH($N67,'Movimentos Bancários'!$A$5:$A$104,0))),"")</f>
        <v/>
      </c>
      <c r="T67" s="25">
        <f>IF(OR($A67="",$N67=""),"",COUNTIF($N$5:$N$104,$N67))</f>
        <v/>
      </c>
      <c r="U67" s="26">
        <f>IF($A67="","",IF(OR($H67="",$M67="",$G67=""),"Dados do lote incompletos",IF($N67="","Por conciliar",IF(OR($O67="",$P67="",$S67=""),"Verificar movimento",IF($T67&lt;&gt;1,"Movimento repetido",IF($S67&lt;&gt;"Crédito","Movimento não é crédito",IF(IFERROR(ABS($Q67),0)&gt;'Instruções'!$B$5,"Diferença de valor",IF(IFERROR(ABS($R67),0)&gt;'Instruções'!$B$6,"Data fora da janela","Conferido"))))))))</f>
        <v/>
      </c>
      <c r="V67" s="19" t="n"/>
    </row>
    <row r="68">
      <c r="A68" s="18" t="n"/>
      <c r="B68" s="19" t="n"/>
      <c r="C68" s="18" t="n"/>
      <c r="D68" s="19" t="n"/>
      <c r="E68" s="20" t="n"/>
      <c r="F68" s="20" t="n"/>
      <c r="G68" s="20" t="n"/>
      <c r="H68" s="21" t="n"/>
      <c r="I68" s="22" t="n"/>
      <c r="J68" s="21" t="n"/>
      <c r="K68" s="23">
        <f>IF($A68="","",IFERROR(IF(OR($H68="",$I68=""),"",$H68*$I68),""))</f>
        <v/>
      </c>
      <c r="L68" s="23">
        <f>IF($A68="","",IF($J68&lt;&gt;"",$J68,$K68))</f>
        <v/>
      </c>
      <c r="M68" s="23">
        <f>IF($A68="","",IFERROR(IF(OR($H68="",$L68=""),"",$H68-$L68),""))</f>
        <v/>
      </c>
      <c r="N68" s="19" t="n"/>
      <c r="O68" s="24">
        <f>IFERROR(IF(OR($A68="",$N68=""),"",INDEX('Movimentos Bancários'!$B$5:$B$104,MATCH($N68,'Movimentos Bancários'!$A$5:$A$104,0))),"")</f>
        <v/>
      </c>
      <c r="P68" s="23">
        <f>IFERROR(IF(OR($A68="",$N68=""),"",INDEX('Movimentos Bancários'!$F$5:$F$104,MATCH($N68,'Movimentos Bancários'!$A$5:$A$104,0))),"")</f>
        <v/>
      </c>
      <c r="Q68" s="23">
        <f>IF($A68="","",IFERROR(IF(OR($M68="",$P68=""),"",$P68-$M68),""))</f>
        <v/>
      </c>
      <c r="R68" s="25">
        <f>IF($A68="","",IFERROR(IF(OR($G68="",$O68=""),"",$O68-$G68),""))</f>
        <v/>
      </c>
      <c r="S68" s="26">
        <f>IFERROR(IF(OR($A68="",$N68=""),"",INDEX('Movimentos Bancários'!$E$5:$E$104,MATCH($N68,'Movimentos Bancários'!$A$5:$A$104,0))),"")</f>
        <v/>
      </c>
      <c r="T68" s="25">
        <f>IF(OR($A68="",$N68=""),"",COUNTIF($N$5:$N$104,$N68))</f>
        <v/>
      </c>
      <c r="U68" s="26">
        <f>IF($A68="","",IF(OR($H68="",$M68="",$G68=""),"Dados do lote incompletos",IF($N68="","Por conciliar",IF(OR($O68="",$P68="",$S68=""),"Verificar movimento",IF($T68&lt;&gt;1,"Movimento repetido",IF($S68&lt;&gt;"Crédito","Movimento não é crédito",IF(IFERROR(ABS($Q68),0)&gt;'Instruções'!$B$5,"Diferença de valor",IF(IFERROR(ABS($R68),0)&gt;'Instruções'!$B$6,"Data fora da janela","Conferido"))))))))</f>
        <v/>
      </c>
      <c r="V68" s="19" t="n"/>
    </row>
    <row r="69">
      <c r="A69" s="18" t="n"/>
      <c r="B69" s="19" t="n"/>
      <c r="C69" s="18" t="n"/>
      <c r="D69" s="19" t="n"/>
      <c r="E69" s="20" t="n"/>
      <c r="F69" s="20" t="n"/>
      <c r="G69" s="20" t="n"/>
      <c r="H69" s="21" t="n"/>
      <c r="I69" s="22" t="n"/>
      <c r="J69" s="21" t="n"/>
      <c r="K69" s="23">
        <f>IF($A69="","",IFERROR(IF(OR($H69="",$I69=""),"",$H69*$I69),""))</f>
        <v/>
      </c>
      <c r="L69" s="23">
        <f>IF($A69="","",IF($J69&lt;&gt;"",$J69,$K69))</f>
        <v/>
      </c>
      <c r="M69" s="23">
        <f>IF($A69="","",IFERROR(IF(OR($H69="",$L69=""),"",$H69-$L69),""))</f>
        <v/>
      </c>
      <c r="N69" s="19" t="n"/>
      <c r="O69" s="24">
        <f>IFERROR(IF(OR($A69="",$N69=""),"",INDEX('Movimentos Bancários'!$B$5:$B$104,MATCH($N69,'Movimentos Bancários'!$A$5:$A$104,0))),"")</f>
        <v/>
      </c>
      <c r="P69" s="23">
        <f>IFERROR(IF(OR($A69="",$N69=""),"",INDEX('Movimentos Bancários'!$F$5:$F$104,MATCH($N69,'Movimentos Bancários'!$A$5:$A$104,0))),"")</f>
        <v/>
      </c>
      <c r="Q69" s="23">
        <f>IF($A69="","",IFERROR(IF(OR($M69="",$P69=""),"",$P69-$M69),""))</f>
        <v/>
      </c>
      <c r="R69" s="25">
        <f>IF($A69="","",IFERROR(IF(OR($G69="",$O69=""),"",$O69-$G69),""))</f>
        <v/>
      </c>
      <c r="S69" s="26">
        <f>IFERROR(IF(OR($A69="",$N69=""),"",INDEX('Movimentos Bancários'!$E$5:$E$104,MATCH($N69,'Movimentos Bancários'!$A$5:$A$104,0))),"")</f>
        <v/>
      </c>
      <c r="T69" s="25">
        <f>IF(OR($A69="",$N69=""),"",COUNTIF($N$5:$N$104,$N69))</f>
        <v/>
      </c>
      <c r="U69" s="26">
        <f>IF($A69="","",IF(OR($H69="",$M69="",$G69=""),"Dados do lote incompletos",IF($N69="","Por conciliar",IF(OR($O69="",$P69="",$S69=""),"Verificar movimento",IF($T69&lt;&gt;1,"Movimento repetido",IF($S69&lt;&gt;"Crédito","Movimento não é crédito",IF(IFERROR(ABS($Q69),0)&gt;'Instruções'!$B$5,"Diferença de valor",IF(IFERROR(ABS($R69),0)&gt;'Instruções'!$B$6,"Data fora da janela","Conferido"))))))))</f>
        <v/>
      </c>
      <c r="V69" s="19" t="n"/>
    </row>
    <row r="70">
      <c r="A70" s="18" t="n"/>
      <c r="B70" s="19" t="n"/>
      <c r="C70" s="18" t="n"/>
      <c r="D70" s="19" t="n"/>
      <c r="E70" s="20" t="n"/>
      <c r="F70" s="20" t="n"/>
      <c r="G70" s="20" t="n"/>
      <c r="H70" s="21" t="n"/>
      <c r="I70" s="22" t="n"/>
      <c r="J70" s="21" t="n"/>
      <c r="K70" s="23">
        <f>IF($A70="","",IFERROR(IF(OR($H70="",$I70=""),"",$H70*$I70),""))</f>
        <v/>
      </c>
      <c r="L70" s="23">
        <f>IF($A70="","",IF($J70&lt;&gt;"",$J70,$K70))</f>
        <v/>
      </c>
      <c r="M70" s="23">
        <f>IF($A70="","",IFERROR(IF(OR($H70="",$L70=""),"",$H70-$L70),""))</f>
        <v/>
      </c>
      <c r="N70" s="19" t="n"/>
      <c r="O70" s="24">
        <f>IFERROR(IF(OR($A70="",$N70=""),"",INDEX('Movimentos Bancários'!$B$5:$B$104,MATCH($N70,'Movimentos Bancários'!$A$5:$A$104,0))),"")</f>
        <v/>
      </c>
      <c r="P70" s="23">
        <f>IFERROR(IF(OR($A70="",$N70=""),"",INDEX('Movimentos Bancários'!$F$5:$F$104,MATCH($N70,'Movimentos Bancários'!$A$5:$A$104,0))),"")</f>
        <v/>
      </c>
      <c r="Q70" s="23">
        <f>IF($A70="","",IFERROR(IF(OR($M70="",$P70=""),"",$P70-$M70),""))</f>
        <v/>
      </c>
      <c r="R70" s="25">
        <f>IF($A70="","",IFERROR(IF(OR($G70="",$O70=""),"",$O70-$G70),""))</f>
        <v/>
      </c>
      <c r="S70" s="26">
        <f>IFERROR(IF(OR($A70="",$N70=""),"",INDEX('Movimentos Bancários'!$E$5:$E$104,MATCH($N70,'Movimentos Bancários'!$A$5:$A$104,0))),"")</f>
        <v/>
      </c>
      <c r="T70" s="25">
        <f>IF(OR($A70="",$N70=""),"",COUNTIF($N$5:$N$104,$N70))</f>
        <v/>
      </c>
      <c r="U70" s="26">
        <f>IF($A70="","",IF(OR($H70="",$M70="",$G70=""),"Dados do lote incompletos",IF($N70="","Por conciliar",IF(OR($O70="",$P70="",$S70=""),"Verificar movimento",IF($T70&lt;&gt;1,"Movimento repetido",IF($S70&lt;&gt;"Crédito","Movimento não é crédito",IF(IFERROR(ABS($Q70),0)&gt;'Instruções'!$B$5,"Diferença de valor",IF(IFERROR(ABS($R70),0)&gt;'Instruções'!$B$6,"Data fora da janela","Conferido"))))))))</f>
        <v/>
      </c>
      <c r="V70" s="19" t="n"/>
    </row>
    <row r="71">
      <c r="A71" s="18" t="n"/>
      <c r="B71" s="19" t="n"/>
      <c r="C71" s="18" t="n"/>
      <c r="D71" s="19" t="n"/>
      <c r="E71" s="20" t="n"/>
      <c r="F71" s="20" t="n"/>
      <c r="G71" s="20" t="n"/>
      <c r="H71" s="21" t="n"/>
      <c r="I71" s="22" t="n"/>
      <c r="J71" s="21" t="n"/>
      <c r="K71" s="23">
        <f>IF($A71="","",IFERROR(IF(OR($H71="",$I71=""),"",$H71*$I71),""))</f>
        <v/>
      </c>
      <c r="L71" s="23">
        <f>IF($A71="","",IF($J71&lt;&gt;"",$J71,$K71))</f>
        <v/>
      </c>
      <c r="M71" s="23">
        <f>IF($A71="","",IFERROR(IF(OR($H71="",$L71=""),"",$H71-$L71),""))</f>
        <v/>
      </c>
      <c r="N71" s="19" t="n"/>
      <c r="O71" s="24">
        <f>IFERROR(IF(OR($A71="",$N71=""),"",INDEX('Movimentos Bancários'!$B$5:$B$104,MATCH($N71,'Movimentos Bancários'!$A$5:$A$104,0))),"")</f>
        <v/>
      </c>
      <c r="P71" s="23">
        <f>IFERROR(IF(OR($A71="",$N71=""),"",INDEX('Movimentos Bancários'!$F$5:$F$104,MATCH($N71,'Movimentos Bancários'!$A$5:$A$104,0))),"")</f>
        <v/>
      </c>
      <c r="Q71" s="23">
        <f>IF($A71="","",IFERROR(IF(OR($M71="",$P71=""),"",$P71-$M71),""))</f>
        <v/>
      </c>
      <c r="R71" s="25">
        <f>IF($A71="","",IFERROR(IF(OR($G71="",$O71=""),"",$O71-$G71),""))</f>
        <v/>
      </c>
      <c r="S71" s="26">
        <f>IFERROR(IF(OR($A71="",$N71=""),"",INDEX('Movimentos Bancários'!$E$5:$E$104,MATCH($N71,'Movimentos Bancários'!$A$5:$A$104,0))),"")</f>
        <v/>
      </c>
      <c r="T71" s="25">
        <f>IF(OR($A71="",$N71=""),"",COUNTIF($N$5:$N$104,$N71))</f>
        <v/>
      </c>
      <c r="U71" s="26">
        <f>IF($A71="","",IF(OR($H71="",$M71="",$G71=""),"Dados do lote incompletos",IF($N71="","Por conciliar",IF(OR($O71="",$P71="",$S71=""),"Verificar movimento",IF($T71&lt;&gt;1,"Movimento repetido",IF($S71&lt;&gt;"Crédito","Movimento não é crédito",IF(IFERROR(ABS($Q71),0)&gt;'Instruções'!$B$5,"Diferença de valor",IF(IFERROR(ABS($R71),0)&gt;'Instruções'!$B$6,"Data fora da janela","Conferido"))))))))</f>
        <v/>
      </c>
      <c r="V71" s="19" t="n"/>
    </row>
    <row r="72">
      <c r="A72" s="18" t="n"/>
      <c r="B72" s="19" t="n"/>
      <c r="C72" s="18" t="n"/>
      <c r="D72" s="19" t="n"/>
      <c r="E72" s="20" t="n"/>
      <c r="F72" s="20" t="n"/>
      <c r="G72" s="20" t="n"/>
      <c r="H72" s="21" t="n"/>
      <c r="I72" s="22" t="n"/>
      <c r="J72" s="21" t="n"/>
      <c r="K72" s="23">
        <f>IF($A72="","",IFERROR(IF(OR($H72="",$I72=""),"",$H72*$I72),""))</f>
        <v/>
      </c>
      <c r="L72" s="23">
        <f>IF($A72="","",IF($J72&lt;&gt;"",$J72,$K72))</f>
        <v/>
      </c>
      <c r="M72" s="23">
        <f>IF($A72="","",IFERROR(IF(OR($H72="",$L72=""),"",$H72-$L72),""))</f>
        <v/>
      </c>
      <c r="N72" s="19" t="n"/>
      <c r="O72" s="24">
        <f>IFERROR(IF(OR($A72="",$N72=""),"",INDEX('Movimentos Bancários'!$B$5:$B$104,MATCH($N72,'Movimentos Bancários'!$A$5:$A$104,0))),"")</f>
        <v/>
      </c>
      <c r="P72" s="23">
        <f>IFERROR(IF(OR($A72="",$N72=""),"",INDEX('Movimentos Bancários'!$F$5:$F$104,MATCH($N72,'Movimentos Bancários'!$A$5:$A$104,0))),"")</f>
        <v/>
      </c>
      <c r="Q72" s="23">
        <f>IF($A72="","",IFERROR(IF(OR($M72="",$P72=""),"",$P72-$M72),""))</f>
        <v/>
      </c>
      <c r="R72" s="25">
        <f>IF($A72="","",IFERROR(IF(OR($G72="",$O72=""),"",$O72-$G72),""))</f>
        <v/>
      </c>
      <c r="S72" s="26">
        <f>IFERROR(IF(OR($A72="",$N72=""),"",INDEX('Movimentos Bancários'!$E$5:$E$104,MATCH($N72,'Movimentos Bancários'!$A$5:$A$104,0))),"")</f>
        <v/>
      </c>
      <c r="T72" s="25">
        <f>IF(OR($A72="",$N72=""),"",COUNTIF($N$5:$N$104,$N72))</f>
        <v/>
      </c>
      <c r="U72" s="26">
        <f>IF($A72="","",IF(OR($H72="",$M72="",$G72=""),"Dados do lote incompletos",IF($N72="","Por conciliar",IF(OR($O72="",$P72="",$S72=""),"Verificar movimento",IF($T72&lt;&gt;1,"Movimento repetido",IF($S72&lt;&gt;"Crédito","Movimento não é crédito",IF(IFERROR(ABS($Q72),0)&gt;'Instruções'!$B$5,"Diferença de valor",IF(IFERROR(ABS($R72),0)&gt;'Instruções'!$B$6,"Data fora da janela","Conferido"))))))))</f>
        <v/>
      </c>
      <c r="V72" s="19" t="n"/>
    </row>
    <row r="73">
      <c r="A73" s="18" t="n"/>
      <c r="B73" s="19" t="n"/>
      <c r="C73" s="18" t="n"/>
      <c r="D73" s="19" t="n"/>
      <c r="E73" s="20" t="n"/>
      <c r="F73" s="20" t="n"/>
      <c r="G73" s="20" t="n"/>
      <c r="H73" s="21" t="n"/>
      <c r="I73" s="22" t="n"/>
      <c r="J73" s="21" t="n"/>
      <c r="K73" s="23">
        <f>IF($A73="","",IFERROR(IF(OR($H73="",$I73=""),"",$H73*$I73),""))</f>
        <v/>
      </c>
      <c r="L73" s="23">
        <f>IF($A73="","",IF($J73&lt;&gt;"",$J73,$K73))</f>
        <v/>
      </c>
      <c r="M73" s="23">
        <f>IF($A73="","",IFERROR(IF(OR($H73="",$L73=""),"",$H73-$L73),""))</f>
        <v/>
      </c>
      <c r="N73" s="19" t="n"/>
      <c r="O73" s="24">
        <f>IFERROR(IF(OR($A73="",$N73=""),"",INDEX('Movimentos Bancários'!$B$5:$B$104,MATCH($N73,'Movimentos Bancários'!$A$5:$A$104,0))),"")</f>
        <v/>
      </c>
      <c r="P73" s="23">
        <f>IFERROR(IF(OR($A73="",$N73=""),"",INDEX('Movimentos Bancários'!$F$5:$F$104,MATCH($N73,'Movimentos Bancários'!$A$5:$A$104,0))),"")</f>
        <v/>
      </c>
      <c r="Q73" s="23">
        <f>IF($A73="","",IFERROR(IF(OR($M73="",$P73=""),"",$P73-$M73),""))</f>
        <v/>
      </c>
      <c r="R73" s="25">
        <f>IF($A73="","",IFERROR(IF(OR($G73="",$O73=""),"",$O73-$G73),""))</f>
        <v/>
      </c>
      <c r="S73" s="26">
        <f>IFERROR(IF(OR($A73="",$N73=""),"",INDEX('Movimentos Bancários'!$E$5:$E$104,MATCH($N73,'Movimentos Bancários'!$A$5:$A$104,0))),"")</f>
        <v/>
      </c>
      <c r="T73" s="25">
        <f>IF(OR($A73="",$N73=""),"",COUNTIF($N$5:$N$104,$N73))</f>
        <v/>
      </c>
      <c r="U73" s="26">
        <f>IF($A73="","",IF(OR($H73="",$M73="",$G73=""),"Dados do lote incompletos",IF($N73="","Por conciliar",IF(OR($O73="",$P73="",$S73=""),"Verificar movimento",IF($T73&lt;&gt;1,"Movimento repetido",IF($S73&lt;&gt;"Crédito","Movimento não é crédito",IF(IFERROR(ABS($Q73),0)&gt;'Instruções'!$B$5,"Diferença de valor",IF(IFERROR(ABS($R73),0)&gt;'Instruções'!$B$6,"Data fora da janela","Conferido"))))))))</f>
        <v/>
      </c>
      <c r="V73" s="19" t="n"/>
    </row>
    <row r="74">
      <c r="A74" s="18" t="n"/>
      <c r="B74" s="19" t="n"/>
      <c r="C74" s="18" t="n"/>
      <c r="D74" s="19" t="n"/>
      <c r="E74" s="20" t="n"/>
      <c r="F74" s="20" t="n"/>
      <c r="G74" s="20" t="n"/>
      <c r="H74" s="21" t="n"/>
      <c r="I74" s="22" t="n"/>
      <c r="J74" s="21" t="n"/>
      <c r="K74" s="23">
        <f>IF($A74="","",IFERROR(IF(OR($H74="",$I74=""),"",$H74*$I74),""))</f>
        <v/>
      </c>
      <c r="L74" s="23">
        <f>IF($A74="","",IF($J74&lt;&gt;"",$J74,$K74))</f>
        <v/>
      </c>
      <c r="M74" s="23">
        <f>IF($A74="","",IFERROR(IF(OR($H74="",$L74=""),"",$H74-$L74),""))</f>
        <v/>
      </c>
      <c r="N74" s="19" t="n"/>
      <c r="O74" s="24">
        <f>IFERROR(IF(OR($A74="",$N74=""),"",INDEX('Movimentos Bancários'!$B$5:$B$104,MATCH($N74,'Movimentos Bancários'!$A$5:$A$104,0))),"")</f>
        <v/>
      </c>
      <c r="P74" s="23">
        <f>IFERROR(IF(OR($A74="",$N74=""),"",INDEX('Movimentos Bancários'!$F$5:$F$104,MATCH($N74,'Movimentos Bancários'!$A$5:$A$104,0))),"")</f>
        <v/>
      </c>
      <c r="Q74" s="23">
        <f>IF($A74="","",IFERROR(IF(OR($M74="",$P74=""),"",$P74-$M74),""))</f>
        <v/>
      </c>
      <c r="R74" s="25">
        <f>IF($A74="","",IFERROR(IF(OR($G74="",$O74=""),"",$O74-$G74),""))</f>
        <v/>
      </c>
      <c r="S74" s="26">
        <f>IFERROR(IF(OR($A74="",$N74=""),"",INDEX('Movimentos Bancários'!$E$5:$E$104,MATCH($N74,'Movimentos Bancários'!$A$5:$A$104,0))),"")</f>
        <v/>
      </c>
      <c r="T74" s="25">
        <f>IF(OR($A74="",$N74=""),"",COUNTIF($N$5:$N$104,$N74))</f>
        <v/>
      </c>
      <c r="U74" s="26">
        <f>IF($A74="","",IF(OR($H74="",$M74="",$G74=""),"Dados do lote incompletos",IF($N74="","Por conciliar",IF(OR($O74="",$P74="",$S74=""),"Verificar movimento",IF($T74&lt;&gt;1,"Movimento repetido",IF($S74&lt;&gt;"Crédito","Movimento não é crédito",IF(IFERROR(ABS($Q74),0)&gt;'Instruções'!$B$5,"Diferença de valor",IF(IFERROR(ABS($R74),0)&gt;'Instruções'!$B$6,"Data fora da janela","Conferido"))))))))</f>
        <v/>
      </c>
      <c r="V74" s="19" t="n"/>
    </row>
    <row r="75">
      <c r="A75" s="18" t="n"/>
      <c r="B75" s="19" t="n"/>
      <c r="C75" s="18" t="n"/>
      <c r="D75" s="19" t="n"/>
      <c r="E75" s="20" t="n"/>
      <c r="F75" s="20" t="n"/>
      <c r="G75" s="20" t="n"/>
      <c r="H75" s="21" t="n"/>
      <c r="I75" s="22" t="n"/>
      <c r="J75" s="21" t="n"/>
      <c r="K75" s="23">
        <f>IF($A75="","",IFERROR(IF(OR($H75="",$I75=""),"",$H75*$I75),""))</f>
        <v/>
      </c>
      <c r="L75" s="23">
        <f>IF($A75="","",IF($J75&lt;&gt;"",$J75,$K75))</f>
        <v/>
      </c>
      <c r="M75" s="23">
        <f>IF($A75="","",IFERROR(IF(OR($H75="",$L75=""),"",$H75-$L75),""))</f>
        <v/>
      </c>
      <c r="N75" s="19" t="n"/>
      <c r="O75" s="24">
        <f>IFERROR(IF(OR($A75="",$N75=""),"",INDEX('Movimentos Bancários'!$B$5:$B$104,MATCH($N75,'Movimentos Bancários'!$A$5:$A$104,0))),"")</f>
        <v/>
      </c>
      <c r="P75" s="23">
        <f>IFERROR(IF(OR($A75="",$N75=""),"",INDEX('Movimentos Bancários'!$F$5:$F$104,MATCH($N75,'Movimentos Bancários'!$A$5:$A$104,0))),"")</f>
        <v/>
      </c>
      <c r="Q75" s="23">
        <f>IF($A75="","",IFERROR(IF(OR($M75="",$P75=""),"",$P75-$M75),""))</f>
        <v/>
      </c>
      <c r="R75" s="25">
        <f>IF($A75="","",IFERROR(IF(OR($G75="",$O75=""),"",$O75-$G75),""))</f>
        <v/>
      </c>
      <c r="S75" s="26">
        <f>IFERROR(IF(OR($A75="",$N75=""),"",INDEX('Movimentos Bancários'!$E$5:$E$104,MATCH($N75,'Movimentos Bancários'!$A$5:$A$104,0))),"")</f>
        <v/>
      </c>
      <c r="T75" s="25">
        <f>IF(OR($A75="",$N75=""),"",COUNTIF($N$5:$N$104,$N75))</f>
        <v/>
      </c>
      <c r="U75" s="26">
        <f>IF($A75="","",IF(OR($H75="",$M75="",$G75=""),"Dados do lote incompletos",IF($N75="","Por conciliar",IF(OR($O75="",$P75="",$S75=""),"Verificar movimento",IF($T75&lt;&gt;1,"Movimento repetido",IF($S75&lt;&gt;"Crédito","Movimento não é crédito",IF(IFERROR(ABS($Q75),0)&gt;'Instruções'!$B$5,"Diferença de valor",IF(IFERROR(ABS($R75),0)&gt;'Instruções'!$B$6,"Data fora da janela","Conferido"))))))))</f>
        <v/>
      </c>
      <c r="V75" s="19" t="n"/>
    </row>
    <row r="76">
      <c r="A76" s="18" t="n"/>
      <c r="B76" s="19" t="n"/>
      <c r="C76" s="18" t="n"/>
      <c r="D76" s="19" t="n"/>
      <c r="E76" s="20" t="n"/>
      <c r="F76" s="20" t="n"/>
      <c r="G76" s="20" t="n"/>
      <c r="H76" s="21" t="n"/>
      <c r="I76" s="22" t="n"/>
      <c r="J76" s="21" t="n"/>
      <c r="K76" s="23">
        <f>IF($A76="","",IFERROR(IF(OR($H76="",$I76=""),"",$H76*$I76),""))</f>
        <v/>
      </c>
      <c r="L76" s="23">
        <f>IF($A76="","",IF($J76&lt;&gt;"",$J76,$K76))</f>
        <v/>
      </c>
      <c r="M76" s="23">
        <f>IF($A76="","",IFERROR(IF(OR($H76="",$L76=""),"",$H76-$L76),""))</f>
        <v/>
      </c>
      <c r="N76" s="19" t="n"/>
      <c r="O76" s="24">
        <f>IFERROR(IF(OR($A76="",$N76=""),"",INDEX('Movimentos Bancários'!$B$5:$B$104,MATCH($N76,'Movimentos Bancários'!$A$5:$A$104,0))),"")</f>
        <v/>
      </c>
      <c r="P76" s="23">
        <f>IFERROR(IF(OR($A76="",$N76=""),"",INDEX('Movimentos Bancários'!$F$5:$F$104,MATCH($N76,'Movimentos Bancários'!$A$5:$A$104,0))),"")</f>
        <v/>
      </c>
      <c r="Q76" s="23">
        <f>IF($A76="","",IFERROR(IF(OR($M76="",$P76=""),"",$P76-$M76),""))</f>
        <v/>
      </c>
      <c r="R76" s="25">
        <f>IF($A76="","",IFERROR(IF(OR($G76="",$O76=""),"",$O76-$G76),""))</f>
        <v/>
      </c>
      <c r="S76" s="26">
        <f>IFERROR(IF(OR($A76="",$N76=""),"",INDEX('Movimentos Bancários'!$E$5:$E$104,MATCH($N76,'Movimentos Bancários'!$A$5:$A$104,0))),"")</f>
        <v/>
      </c>
      <c r="T76" s="25">
        <f>IF(OR($A76="",$N76=""),"",COUNTIF($N$5:$N$104,$N76))</f>
        <v/>
      </c>
      <c r="U76" s="26">
        <f>IF($A76="","",IF(OR($H76="",$M76="",$G76=""),"Dados do lote incompletos",IF($N76="","Por conciliar",IF(OR($O76="",$P76="",$S76=""),"Verificar movimento",IF($T76&lt;&gt;1,"Movimento repetido",IF($S76&lt;&gt;"Crédito","Movimento não é crédito",IF(IFERROR(ABS($Q76),0)&gt;'Instruções'!$B$5,"Diferença de valor",IF(IFERROR(ABS($R76),0)&gt;'Instruções'!$B$6,"Data fora da janela","Conferido"))))))))</f>
        <v/>
      </c>
      <c r="V76" s="19" t="n"/>
    </row>
    <row r="77">
      <c r="A77" s="18" t="n"/>
      <c r="B77" s="19" t="n"/>
      <c r="C77" s="18" t="n"/>
      <c r="D77" s="19" t="n"/>
      <c r="E77" s="20" t="n"/>
      <c r="F77" s="20" t="n"/>
      <c r="G77" s="20" t="n"/>
      <c r="H77" s="21" t="n"/>
      <c r="I77" s="22" t="n"/>
      <c r="J77" s="21" t="n"/>
      <c r="K77" s="23">
        <f>IF($A77="","",IFERROR(IF(OR($H77="",$I77=""),"",$H77*$I77),""))</f>
        <v/>
      </c>
      <c r="L77" s="23">
        <f>IF($A77="","",IF($J77&lt;&gt;"",$J77,$K77))</f>
        <v/>
      </c>
      <c r="M77" s="23">
        <f>IF($A77="","",IFERROR(IF(OR($H77="",$L77=""),"",$H77-$L77),""))</f>
        <v/>
      </c>
      <c r="N77" s="19" t="n"/>
      <c r="O77" s="24">
        <f>IFERROR(IF(OR($A77="",$N77=""),"",INDEX('Movimentos Bancários'!$B$5:$B$104,MATCH($N77,'Movimentos Bancários'!$A$5:$A$104,0))),"")</f>
        <v/>
      </c>
      <c r="P77" s="23">
        <f>IFERROR(IF(OR($A77="",$N77=""),"",INDEX('Movimentos Bancários'!$F$5:$F$104,MATCH($N77,'Movimentos Bancários'!$A$5:$A$104,0))),"")</f>
        <v/>
      </c>
      <c r="Q77" s="23">
        <f>IF($A77="","",IFERROR(IF(OR($M77="",$P77=""),"",$P77-$M77),""))</f>
        <v/>
      </c>
      <c r="R77" s="25">
        <f>IF($A77="","",IFERROR(IF(OR($G77="",$O77=""),"",$O77-$G77),""))</f>
        <v/>
      </c>
      <c r="S77" s="26">
        <f>IFERROR(IF(OR($A77="",$N77=""),"",INDEX('Movimentos Bancários'!$E$5:$E$104,MATCH($N77,'Movimentos Bancários'!$A$5:$A$104,0))),"")</f>
        <v/>
      </c>
      <c r="T77" s="25">
        <f>IF(OR($A77="",$N77=""),"",COUNTIF($N$5:$N$104,$N77))</f>
        <v/>
      </c>
      <c r="U77" s="26">
        <f>IF($A77="","",IF(OR($H77="",$M77="",$G77=""),"Dados do lote incompletos",IF($N77="","Por conciliar",IF(OR($O77="",$P77="",$S77=""),"Verificar movimento",IF($T77&lt;&gt;1,"Movimento repetido",IF($S77&lt;&gt;"Crédito","Movimento não é crédito",IF(IFERROR(ABS($Q77),0)&gt;'Instruções'!$B$5,"Diferença de valor",IF(IFERROR(ABS($R77),0)&gt;'Instruções'!$B$6,"Data fora da janela","Conferido"))))))))</f>
        <v/>
      </c>
      <c r="V77" s="19" t="n"/>
    </row>
    <row r="78">
      <c r="A78" s="18" t="n"/>
      <c r="B78" s="19" t="n"/>
      <c r="C78" s="18" t="n"/>
      <c r="D78" s="19" t="n"/>
      <c r="E78" s="20" t="n"/>
      <c r="F78" s="20" t="n"/>
      <c r="G78" s="20" t="n"/>
      <c r="H78" s="21" t="n"/>
      <c r="I78" s="22" t="n"/>
      <c r="J78" s="21" t="n"/>
      <c r="K78" s="23">
        <f>IF($A78="","",IFERROR(IF(OR($H78="",$I78=""),"",$H78*$I78),""))</f>
        <v/>
      </c>
      <c r="L78" s="23">
        <f>IF($A78="","",IF($J78&lt;&gt;"",$J78,$K78))</f>
        <v/>
      </c>
      <c r="M78" s="23">
        <f>IF($A78="","",IFERROR(IF(OR($H78="",$L78=""),"",$H78-$L78),""))</f>
        <v/>
      </c>
      <c r="N78" s="19" t="n"/>
      <c r="O78" s="24">
        <f>IFERROR(IF(OR($A78="",$N78=""),"",INDEX('Movimentos Bancários'!$B$5:$B$104,MATCH($N78,'Movimentos Bancários'!$A$5:$A$104,0))),"")</f>
        <v/>
      </c>
      <c r="P78" s="23">
        <f>IFERROR(IF(OR($A78="",$N78=""),"",INDEX('Movimentos Bancários'!$F$5:$F$104,MATCH($N78,'Movimentos Bancários'!$A$5:$A$104,0))),"")</f>
        <v/>
      </c>
      <c r="Q78" s="23">
        <f>IF($A78="","",IFERROR(IF(OR($M78="",$P78=""),"",$P78-$M78),""))</f>
        <v/>
      </c>
      <c r="R78" s="25">
        <f>IF($A78="","",IFERROR(IF(OR($G78="",$O78=""),"",$O78-$G78),""))</f>
        <v/>
      </c>
      <c r="S78" s="26">
        <f>IFERROR(IF(OR($A78="",$N78=""),"",INDEX('Movimentos Bancários'!$E$5:$E$104,MATCH($N78,'Movimentos Bancários'!$A$5:$A$104,0))),"")</f>
        <v/>
      </c>
      <c r="T78" s="25">
        <f>IF(OR($A78="",$N78=""),"",COUNTIF($N$5:$N$104,$N78))</f>
        <v/>
      </c>
      <c r="U78" s="26">
        <f>IF($A78="","",IF(OR($H78="",$M78="",$G78=""),"Dados do lote incompletos",IF($N78="","Por conciliar",IF(OR($O78="",$P78="",$S78=""),"Verificar movimento",IF($T78&lt;&gt;1,"Movimento repetido",IF($S78&lt;&gt;"Crédito","Movimento não é crédito",IF(IFERROR(ABS($Q78),0)&gt;'Instruções'!$B$5,"Diferença de valor",IF(IFERROR(ABS($R78),0)&gt;'Instruções'!$B$6,"Data fora da janela","Conferido"))))))))</f>
        <v/>
      </c>
      <c r="V78" s="19" t="n"/>
    </row>
    <row r="79">
      <c r="A79" s="18" t="n"/>
      <c r="B79" s="19" t="n"/>
      <c r="C79" s="18" t="n"/>
      <c r="D79" s="19" t="n"/>
      <c r="E79" s="20" t="n"/>
      <c r="F79" s="20" t="n"/>
      <c r="G79" s="20" t="n"/>
      <c r="H79" s="21" t="n"/>
      <c r="I79" s="22" t="n"/>
      <c r="J79" s="21" t="n"/>
      <c r="K79" s="23">
        <f>IF($A79="","",IFERROR(IF(OR($H79="",$I79=""),"",$H79*$I79),""))</f>
        <v/>
      </c>
      <c r="L79" s="23">
        <f>IF($A79="","",IF($J79&lt;&gt;"",$J79,$K79))</f>
        <v/>
      </c>
      <c r="M79" s="23">
        <f>IF($A79="","",IFERROR(IF(OR($H79="",$L79=""),"",$H79-$L79),""))</f>
        <v/>
      </c>
      <c r="N79" s="19" t="n"/>
      <c r="O79" s="24">
        <f>IFERROR(IF(OR($A79="",$N79=""),"",INDEX('Movimentos Bancários'!$B$5:$B$104,MATCH($N79,'Movimentos Bancários'!$A$5:$A$104,0))),"")</f>
        <v/>
      </c>
      <c r="P79" s="23">
        <f>IFERROR(IF(OR($A79="",$N79=""),"",INDEX('Movimentos Bancários'!$F$5:$F$104,MATCH($N79,'Movimentos Bancários'!$A$5:$A$104,0))),"")</f>
        <v/>
      </c>
      <c r="Q79" s="23">
        <f>IF($A79="","",IFERROR(IF(OR($M79="",$P79=""),"",$P79-$M79),""))</f>
        <v/>
      </c>
      <c r="R79" s="25">
        <f>IF($A79="","",IFERROR(IF(OR($G79="",$O79=""),"",$O79-$G79),""))</f>
        <v/>
      </c>
      <c r="S79" s="26">
        <f>IFERROR(IF(OR($A79="",$N79=""),"",INDEX('Movimentos Bancários'!$E$5:$E$104,MATCH($N79,'Movimentos Bancários'!$A$5:$A$104,0))),"")</f>
        <v/>
      </c>
      <c r="T79" s="25">
        <f>IF(OR($A79="",$N79=""),"",COUNTIF($N$5:$N$104,$N79))</f>
        <v/>
      </c>
      <c r="U79" s="26">
        <f>IF($A79="","",IF(OR($H79="",$M79="",$G79=""),"Dados do lote incompletos",IF($N79="","Por conciliar",IF(OR($O79="",$P79="",$S79=""),"Verificar movimento",IF($T79&lt;&gt;1,"Movimento repetido",IF($S79&lt;&gt;"Crédito","Movimento não é crédito",IF(IFERROR(ABS($Q79),0)&gt;'Instruções'!$B$5,"Diferença de valor",IF(IFERROR(ABS($R79),0)&gt;'Instruções'!$B$6,"Data fora da janela","Conferido"))))))))</f>
        <v/>
      </c>
      <c r="V79" s="19" t="n"/>
    </row>
    <row r="80">
      <c r="A80" s="18" t="n"/>
      <c r="B80" s="19" t="n"/>
      <c r="C80" s="18" t="n"/>
      <c r="D80" s="19" t="n"/>
      <c r="E80" s="20" t="n"/>
      <c r="F80" s="20" t="n"/>
      <c r="G80" s="20" t="n"/>
      <c r="H80" s="21" t="n"/>
      <c r="I80" s="22" t="n"/>
      <c r="J80" s="21" t="n"/>
      <c r="K80" s="23">
        <f>IF($A80="","",IFERROR(IF(OR($H80="",$I80=""),"",$H80*$I80),""))</f>
        <v/>
      </c>
      <c r="L80" s="23">
        <f>IF($A80="","",IF($J80&lt;&gt;"",$J80,$K80))</f>
        <v/>
      </c>
      <c r="M80" s="23">
        <f>IF($A80="","",IFERROR(IF(OR($H80="",$L80=""),"",$H80-$L80),""))</f>
        <v/>
      </c>
      <c r="N80" s="19" t="n"/>
      <c r="O80" s="24">
        <f>IFERROR(IF(OR($A80="",$N80=""),"",INDEX('Movimentos Bancários'!$B$5:$B$104,MATCH($N80,'Movimentos Bancários'!$A$5:$A$104,0))),"")</f>
        <v/>
      </c>
      <c r="P80" s="23">
        <f>IFERROR(IF(OR($A80="",$N80=""),"",INDEX('Movimentos Bancários'!$F$5:$F$104,MATCH($N80,'Movimentos Bancários'!$A$5:$A$104,0))),"")</f>
        <v/>
      </c>
      <c r="Q80" s="23">
        <f>IF($A80="","",IFERROR(IF(OR($M80="",$P80=""),"",$P80-$M80),""))</f>
        <v/>
      </c>
      <c r="R80" s="25">
        <f>IF($A80="","",IFERROR(IF(OR($G80="",$O80=""),"",$O80-$G80),""))</f>
        <v/>
      </c>
      <c r="S80" s="26">
        <f>IFERROR(IF(OR($A80="",$N80=""),"",INDEX('Movimentos Bancários'!$E$5:$E$104,MATCH($N80,'Movimentos Bancários'!$A$5:$A$104,0))),"")</f>
        <v/>
      </c>
      <c r="T80" s="25">
        <f>IF(OR($A80="",$N80=""),"",COUNTIF($N$5:$N$104,$N80))</f>
        <v/>
      </c>
      <c r="U80" s="26">
        <f>IF($A80="","",IF(OR($H80="",$M80="",$G80=""),"Dados do lote incompletos",IF($N80="","Por conciliar",IF(OR($O80="",$P80="",$S80=""),"Verificar movimento",IF($T80&lt;&gt;1,"Movimento repetido",IF($S80&lt;&gt;"Crédito","Movimento não é crédito",IF(IFERROR(ABS($Q80),0)&gt;'Instruções'!$B$5,"Diferença de valor",IF(IFERROR(ABS($R80),0)&gt;'Instruções'!$B$6,"Data fora da janela","Conferido"))))))))</f>
        <v/>
      </c>
      <c r="V80" s="19" t="n"/>
    </row>
    <row r="81">
      <c r="A81" s="18" t="n"/>
      <c r="B81" s="19" t="n"/>
      <c r="C81" s="18" t="n"/>
      <c r="D81" s="19" t="n"/>
      <c r="E81" s="20" t="n"/>
      <c r="F81" s="20" t="n"/>
      <c r="G81" s="20" t="n"/>
      <c r="H81" s="21" t="n"/>
      <c r="I81" s="22" t="n"/>
      <c r="J81" s="21" t="n"/>
      <c r="K81" s="23">
        <f>IF($A81="","",IFERROR(IF(OR($H81="",$I81=""),"",$H81*$I81),""))</f>
        <v/>
      </c>
      <c r="L81" s="23">
        <f>IF($A81="","",IF($J81&lt;&gt;"",$J81,$K81))</f>
        <v/>
      </c>
      <c r="M81" s="23">
        <f>IF($A81="","",IFERROR(IF(OR($H81="",$L81=""),"",$H81-$L81),""))</f>
        <v/>
      </c>
      <c r="N81" s="19" t="n"/>
      <c r="O81" s="24">
        <f>IFERROR(IF(OR($A81="",$N81=""),"",INDEX('Movimentos Bancários'!$B$5:$B$104,MATCH($N81,'Movimentos Bancários'!$A$5:$A$104,0))),"")</f>
        <v/>
      </c>
      <c r="P81" s="23">
        <f>IFERROR(IF(OR($A81="",$N81=""),"",INDEX('Movimentos Bancários'!$F$5:$F$104,MATCH($N81,'Movimentos Bancários'!$A$5:$A$104,0))),"")</f>
        <v/>
      </c>
      <c r="Q81" s="23">
        <f>IF($A81="","",IFERROR(IF(OR($M81="",$P81=""),"",$P81-$M81),""))</f>
        <v/>
      </c>
      <c r="R81" s="25">
        <f>IF($A81="","",IFERROR(IF(OR($G81="",$O81=""),"",$O81-$G81),""))</f>
        <v/>
      </c>
      <c r="S81" s="26">
        <f>IFERROR(IF(OR($A81="",$N81=""),"",INDEX('Movimentos Bancários'!$E$5:$E$104,MATCH($N81,'Movimentos Bancários'!$A$5:$A$104,0))),"")</f>
        <v/>
      </c>
      <c r="T81" s="25">
        <f>IF(OR($A81="",$N81=""),"",COUNTIF($N$5:$N$104,$N81))</f>
        <v/>
      </c>
      <c r="U81" s="26">
        <f>IF($A81="","",IF(OR($H81="",$M81="",$G81=""),"Dados do lote incompletos",IF($N81="","Por conciliar",IF(OR($O81="",$P81="",$S81=""),"Verificar movimento",IF($T81&lt;&gt;1,"Movimento repetido",IF($S81&lt;&gt;"Crédito","Movimento não é crédito",IF(IFERROR(ABS($Q81),0)&gt;'Instruções'!$B$5,"Diferença de valor",IF(IFERROR(ABS($R81),0)&gt;'Instruções'!$B$6,"Data fora da janela","Conferido"))))))))</f>
        <v/>
      </c>
      <c r="V81" s="19" t="n"/>
    </row>
    <row r="82">
      <c r="A82" s="18" t="n"/>
      <c r="B82" s="19" t="n"/>
      <c r="C82" s="18" t="n"/>
      <c r="D82" s="19" t="n"/>
      <c r="E82" s="20" t="n"/>
      <c r="F82" s="20" t="n"/>
      <c r="G82" s="20" t="n"/>
      <c r="H82" s="21" t="n"/>
      <c r="I82" s="22" t="n"/>
      <c r="J82" s="21" t="n"/>
      <c r="K82" s="23">
        <f>IF($A82="","",IFERROR(IF(OR($H82="",$I82=""),"",$H82*$I82),""))</f>
        <v/>
      </c>
      <c r="L82" s="23">
        <f>IF($A82="","",IF($J82&lt;&gt;"",$J82,$K82))</f>
        <v/>
      </c>
      <c r="M82" s="23">
        <f>IF($A82="","",IFERROR(IF(OR($H82="",$L82=""),"",$H82-$L82),""))</f>
        <v/>
      </c>
      <c r="N82" s="19" t="n"/>
      <c r="O82" s="24">
        <f>IFERROR(IF(OR($A82="",$N82=""),"",INDEX('Movimentos Bancários'!$B$5:$B$104,MATCH($N82,'Movimentos Bancários'!$A$5:$A$104,0))),"")</f>
        <v/>
      </c>
      <c r="P82" s="23">
        <f>IFERROR(IF(OR($A82="",$N82=""),"",INDEX('Movimentos Bancários'!$F$5:$F$104,MATCH($N82,'Movimentos Bancários'!$A$5:$A$104,0))),"")</f>
        <v/>
      </c>
      <c r="Q82" s="23">
        <f>IF($A82="","",IFERROR(IF(OR($M82="",$P82=""),"",$P82-$M82),""))</f>
        <v/>
      </c>
      <c r="R82" s="25">
        <f>IF($A82="","",IFERROR(IF(OR($G82="",$O82=""),"",$O82-$G82),""))</f>
        <v/>
      </c>
      <c r="S82" s="26">
        <f>IFERROR(IF(OR($A82="",$N82=""),"",INDEX('Movimentos Bancários'!$E$5:$E$104,MATCH($N82,'Movimentos Bancários'!$A$5:$A$104,0))),"")</f>
        <v/>
      </c>
      <c r="T82" s="25">
        <f>IF(OR($A82="",$N82=""),"",COUNTIF($N$5:$N$104,$N82))</f>
        <v/>
      </c>
      <c r="U82" s="26">
        <f>IF($A82="","",IF(OR($H82="",$M82="",$G82=""),"Dados do lote incompletos",IF($N82="","Por conciliar",IF(OR($O82="",$P82="",$S82=""),"Verificar movimento",IF($T82&lt;&gt;1,"Movimento repetido",IF($S82&lt;&gt;"Crédito","Movimento não é crédito",IF(IFERROR(ABS($Q82),0)&gt;'Instruções'!$B$5,"Diferença de valor",IF(IFERROR(ABS($R82),0)&gt;'Instruções'!$B$6,"Data fora da janela","Conferido"))))))))</f>
        <v/>
      </c>
      <c r="V82" s="19" t="n"/>
    </row>
    <row r="83">
      <c r="A83" s="18" t="n"/>
      <c r="B83" s="19" t="n"/>
      <c r="C83" s="18" t="n"/>
      <c r="D83" s="19" t="n"/>
      <c r="E83" s="20" t="n"/>
      <c r="F83" s="20" t="n"/>
      <c r="G83" s="20" t="n"/>
      <c r="H83" s="21" t="n"/>
      <c r="I83" s="22" t="n"/>
      <c r="J83" s="21" t="n"/>
      <c r="K83" s="23">
        <f>IF($A83="","",IFERROR(IF(OR($H83="",$I83=""),"",$H83*$I83),""))</f>
        <v/>
      </c>
      <c r="L83" s="23">
        <f>IF($A83="","",IF($J83&lt;&gt;"",$J83,$K83))</f>
        <v/>
      </c>
      <c r="M83" s="23">
        <f>IF($A83="","",IFERROR(IF(OR($H83="",$L83=""),"",$H83-$L83),""))</f>
        <v/>
      </c>
      <c r="N83" s="19" t="n"/>
      <c r="O83" s="24">
        <f>IFERROR(IF(OR($A83="",$N83=""),"",INDEX('Movimentos Bancários'!$B$5:$B$104,MATCH($N83,'Movimentos Bancários'!$A$5:$A$104,0))),"")</f>
        <v/>
      </c>
      <c r="P83" s="23">
        <f>IFERROR(IF(OR($A83="",$N83=""),"",INDEX('Movimentos Bancários'!$F$5:$F$104,MATCH($N83,'Movimentos Bancários'!$A$5:$A$104,0))),"")</f>
        <v/>
      </c>
      <c r="Q83" s="23">
        <f>IF($A83="","",IFERROR(IF(OR($M83="",$P83=""),"",$P83-$M83),""))</f>
        <v/>
      </c>
      <c r="R83" s="25">
        <f>IF($A83="","",IFERROR(IF(OR($G83="",$O83=""),"",$O83-$G83),""))</f>
        <v/>
      </c>
      <c r="S83" s="26">
        <f>IFERROR(IF(OR($A83="",$N83=""),"",INDEX('Movimentos Bancários'!$E$5:$E$104,MATCH($N83,'Movimentos Bancários'!$A$5:$A$104,0))),"")</f>
        <v/>
      </c>
      <c r="T83" s="25">
        <f>IF(OR($A83="",$N83=""),"",COUNTIF($N$5:$N$104,$N83))</f>
        <v/>
      </c>
      <c r="U83" s="26">
        <f>IF($A83="","",IF(OR($H83="",$M83="",$G83=""),"Dados do lote incompletos",IF($N83="","Por conciliar",IF(OR($O83="",$P83="",$S83=""),"Verificar movimento",IF($T83&lt;&gt;1,"Movimento repetido",IF($S83&lt;&gt;"Crédito","Movimento não é crédito",IF(IFERROR(ABS($Q83),0)&gt;'Instruções'!$B$5,"Diferença de valor",IF(IFERROR(ABS($R83),0)&gt;'Instruções'!$B$6,"Data fora da janela","Conferido"))))))))</f>
        <v/>
      </c>
      <c r="V83" s="19" t="n"/>
    </row>
    <row r="84">
      <c r="A84" s="18" t="n"/>
      <c r="B84" s="19" t="n"/>
      <c r="C84" s="18" t="n"/>
      <c r="D84" s="19" t="n"/>
      <c r="E84" s="20" t="n"/>
      <c r="F84" s="20" t="n"/>
      <c r="G84" s="20" t="n"/>
      <c r="H84" s="21" t="n"/>
      <c r="I84" s="22" t="n"/>
      <c r="J84" s="21" t="n"/>
      <c r="K84" s="23">
        <f>IF($A84="","",IFERROR(IF(OR($H84="",$I84=""),"",$H84*$I84),""))</f>
        <v/>
      </c>
      <c r="L84" s="23">
        <f>IF($A84="","",IF($J84&lt;&gt;"",$J84,$K84))</f>
        <v/>
      </c>
      <c r="M84" s="23">
        <f>IF($A84="","",IFERROR(IF(OR($H84="",$L84=""),"",$H84-$L84),""))</f>
        <v/>
      </c>
      <c r="N84" s="19" t="n"/>
      <c r="O84" s="24">
        <f>IFERROR(IF(OR($A84="",$N84=""),"",INDEX('Movimentos Bancários'!$B$5:$B$104,MATCH($N84,'Movimentos Bancários'!$A$5:$A$104,0))),"")</f>
        <v/>
      </c>
      <c r="P84" s="23">
        <f>IFERROR(IF(OR($A84="",$N84=""),"",INDEX('Movimentos Bancários'!$F$5:$F$104,MATCH($N84,'Movimentos Bancários'!$A$5:$A$104,0))),"")</f>
        <v/>
      </c>
      <c r="Q84" s="23">
        <f>IF($A84="","",IFERROR(IF(OR($M84="",$P84=""),"",$P84-$M84),""))</f>
        <v/>
      </c>
      <c r="R84" s="25">
        <f>IF($A84="","",IFERROR(IF(OR($G84="",$O84=""),"",$O84-$G84),""))</f>
        <v/>
      </c>
      <c r="S84" s="26">
        <f>IFERROR(IF(OR($A84="",$N84=""),"",INDEX('Movimentos Bancários'!$E$5:$E$104,MATCH($N84,'Movimentos Bancários'!$A$5:$A$104,0))),"")</f>
        <v/>
      </c>
      <c r="T84" s="25">
        <f>IF(OR($A84="",$N84=""),"",COUNTIF($N$5:$N$104,$N84))</f>
        <v/>
      </c>
      <c r="U84" s="26">
        <f>IF($A84="","",IF(OR($H84="",$M84="",$G84=""),"Dados do lote incompletos",IF($N84="","Por conciliar",IF(OR($O84="",$P84="",$S84=""),"Verificar movimento",IF($T84&lt;&gt;1,"Movimento repetido",IF($S84&lt;&gt;"Crédito","Movimento não é crédito",IF(IFERROR(ABS($Q84),0)&gt;'Instruções'!$B$5,"Diferença de valor",IF(IFERROR(ABS($R84),0)&gt;'Instruções'!$B$6,"Data fora da janela","Conferido"))))))))</f>
        <v/>
      </c>
      <c r="V84" s="19" t="n"/>
    </row>
    <row r="85">
      <c r="A85" s="18" t="n"/>
      <c r="B85" s="19" t="n"/>
      <c r="C85" s="18" t="n"/>
      <c r="D85" s="19" t="n"/>
      <c r="E85" s="20" t="n"/>
      <c r="F85" s="20" t="n"/>
      <c r="G85" s="20" t="n"/>
      <c r="H85" s="21" t="n"/>
      <c r="I85" s="22" t="n"/>
      <c r="J85" s="21" t="n"/>
      <c r="K85" s="23">
        <f>IF($A85="","",IFERROR(IF(OR($H85="",$I85=""),"",$H85*$I85),""))</f>
        <v/>
      </c>
      <c r="L85" s="23">
        <f>IF($A85="","",IF($J85&lt;&gt;"",$J85,$K85))</f>
        <v/>
      </c>
      <c r="M85" s="23">
        <f>IF($A85="","",IFERROR(IF(OR($H85="",$L85=""),"",$H85-$L85),""))</f>
        <v/>
      </c>
      <c r="N85" s="19" t="n"/>
      <c r="O85" s="24">
        <f>IFERROR(IF(OR($A85="",$N85=""),"",INDEX('Movimentos Bancários'!$B$5:$B$104,MATCH($N85,'Movimentos Bancários'!$A$5:$A$104,0))),"")</f>
        <v/>
      </c>
      <c r="P85" s="23">
        <f>IFERROR(IF(OR($A85="",$N85=""),"",INDEX('Movimentos Bancários'!$F$5:$F$104,MATCH($N85,'Movimentos Bancários'!$A$5:$A$104,0))),"")</f>
        <v/>
      </c>
      <c r="Q85" s="23">
        <f>IF($A85="","",IFERROR(IF(OR($M85="",$P85=""),"",$P85-$M85),""))</f>
        <v/>
      </c>
      <c r="R85" s="25">
        <f>IF($A85="","",IFERROR(IF(OR($G85="",$O85=""),"",$O85-$G85),""))</f>
        <v/>
      </c>
      <c r="S85" s="26">
        <f>IFERROR(IF(OR($A85="",$N85=""),"",INDEX('Movimentos Bancários'!$E$5:$E$104,MATCH($N85,'Movimentos Bancários'!$A$5:$A$104,0))),"")</f>
        <v/>
      </c>
      <c r="T85" s="25">
        <f>IF(OR($A85="",$N85=""),"",COUNTIF($N$5:$N$104,$N85))</f>
        <v/>
      </c>
      <c r="U85" s="26">
        <f>IF($A85="","",IF(OR($H85="",$M85="",$G85=""),"Dados do lote incompletos",IF($N85="","Por conciliar",IF(OR($O85="",$P85="",$S85=""),"Verificar movimento",IF($T85&lt;&gt;1,"Movimento repetido",IF($S85&lt;&gt;"Crédito","Movimento não é crédito",IF(IFERROR(ABS($Q85),0)&gt;'Instruções'!$B$5,"Diferença de valor",IF(IFERROR(ABS($R85),0)&gt;'Instruções'!$B$6,"Data fora da janela","Conferido"))))))))</f>
        <v/>
      </c>
      <c r="V85" s="19" t="n"/>
    </row>
    <row r="86">
      <c r="A86" s="18" t="n"/>
      <c r="B86" s="19" t="n"/>
      <c r="C86" s="18" t="n"/>
      <c r="D86" s="19" t="n"/>
      <c r="E86" s="20" t="n"/>
      <c r="F86" s="20" t="n"/>
      <c r="G86" s="20" t="n"/>
      <c r="H86" s="21" t="n"/>
      <c r="I86" s="22" t="n"/>
      <c r="J86" s="21" t="n"/>
      <c r="K86" s="23">
        <f>IF($A86="","",IFERROR(IF(OR($H86="",$I86=""),"",$H86*$I86),""))</f>
        <v/>
      </c>
      <c r="L86" s="23">
        <f>IF($A86="","",IF($J86&lt;&gt;"",$J86,$K86))</f>
        <v/>
      </c>
      <c r="M86" s="23">
        <f>IF($A86="","",IFERROR(IF(OR($H86="",$L86=""),"",$H86-$L86),""))</f>
        <v/>
      </c>
      <c r="N86" s="19" t="n"/>
      <c r="O86" s="24">
        <f>IFERROR(IF(OR($A86="",$N86=""),"",INDEX('Movimentos Bancários'!$B$5:$B$104,MATCH($N86,'Movimentos Bancários'!$A$5:$A$104,0))),"")</f>
        <v/>
      </c>
      <c r="P86" s="23">
        <f>IFERROR(IF(OR($A86="",$N86=""),"",INDEX('Movimentos Bancários'!$F$5:$F$104,MATCH($N86,'Movimentos Bancários'!$A$5:$A$104,0))),"")</f>
        <v/>
      </c>
      <c r="Q86" s="23">
        <f>IF($A86="","",IFERROR(IF(OR($M86="",$P86=""),"",$P86-$M86),""))</f>
        <v/>
      </c>
      <c r="R86" s="25">
        <f>IF($A86="","",IFERROR(IF(OR($G86="",$O86=""),"",$O86-$G86),""))</f>
        <v/>
      </c>
      <c r="S86" s="26">
        <f>IFERROR(IF(OR($A86="",$N86=""),"",INDEX('Movimentos Bancários'!$E$5:$E$104,MATCH($N86,'Movimentos Bancários'!$A$5:$A$104,0))),"")</f>
        <v/>
      </c>
      <c r="T86" s="25">
        <f>IF(OR($A86="",$N86=""),"",COUNTIF($N$5:$N$104,$N86))</f>
        <v/>
      </c>
      <c r="U86" s="26">
        <f>IF($A86="","",IF(OR($H86="",$M86="",$G86=""),"Dados do lote incompletos",IF($N86="","Por conciliar",IF(OR($O86="",$P86="",$S86=""),"Verificar movimento",IF($T86&lt;&gt;1,"Movimento repetido",IF($S86&lt;&gt;"Crédito","Movimento não é crédito",IF(IFERROR(ABS($Q86),0)&gt;'Instruções'!$B$5,"Diferença de valor",IF(IFERROR(ABS($R86),0)&gt;'Instruções'!$B$6,"Data fora da janela","Conferido"))))))))</f>
        <v/>
      </c>
      <c r="V86" s="19" t="n"/>
    </row>
    <row r="87">
      <c r="A87" s="18" t="n"/>
      <c r="B87" s="19" t="n"/>
      <c r="C87" s="18" t="n"/>
      <c r="D87" s="19" t="n"/>
      <c r="E87" s="20" t="n"/>
      <c r="F87" s="20" t="n"/>
      <c r="G87" s="20" t="n"/>
      <c r="H87" s="21" t="n"/>
      <c r="I87" s="22" t="n"/>
      <c r="J87" s="21" t="n"/>
      <c r="K87" s="23">
        <f>IF($A87="","",IFERROR(IF(OR($H87="",$I87=""),"",$H87*$I87),""))</f>
        <v/>
      </c>
      <c r="L87" s="23">
        <f>IF($A87="","",IF($J87&lt;&gt;"",$J87,$K87))</f>
        <v/>
      </c>
      <c r="M87" s="23">
        <f>IF($A87="","",IFERROR(IF(OR($H87="",$L87=""),"",$H87-$L87),""))</f>
        <v/>
      </c>
      <c r="N87" s="19" t="n"/>
      <c r="O87" s="24">
        <f>IFERROR(IF(OR($A87="",$N87=""),"",INDEX('Movimentos Bancários'!$B$5:$B$104,MATCH($N87,'Movimentos Bancários'!$A$5:$A$104,0))),"")</f>
        <v/>
      </c>
      <c r="P87" s="23">
        <f>IFERROR(IF(OR($A87="",$N87=""),"",INDEX('Movimentos Bancários'!$F$5:$F$104,MATCH($N87,'Movimentos Bancários'!$A$5:$A$104,0))),"")</f>
        <v/>
      </c>
      <c r="Q87" s="23">
        <f>IF($A87="","",IFERROR(IF(OR($M87="",$P87=""),"",$P87-$M87),""))</f>
        <v/>
      </c>
      <c r="R87" s="25">
        <f>IF($A87="","",IFERROR(IF(OR($G87="",$O87=""),"",$O87-$G87),""))</f>
        <v/>
      </c>
      <c r="S87" s="26">
        <f>IFERROR(IF(OR($A87="",$N87=""),"",INDEX('Movimentos Bancários'!$E$5:$E$104,MATCH($N87,'Movimentos Bancários'!$A$5:$A$104,0))),"")</f>
        <v/>
      </c>
      <c r="T87" s="25">
        <f>IF(OR($A87="",$N87=""),"",COUNTIF($N$5:$N$104,$N87))</f>
        <v/>
      </c>
      <c r="U87" s="26">
        <f>IF($A87="","",IF(OR($H87="",$M87="",$G87=""),"Dados do lote incompletos",IF($N87="","Por conciliar",IF(OR($O87="",$P87="",$S87=""),"Verificar movimento",IF($T87&lt;&gt;1,"Movimento repetido",IF($S87&lt;&gt;"Crédito","Movimento não é crédito",IF(IFERROR(ABS($Q87),0)&gt;'Instruções'!$B$5,"Diferença de valor",IF(IFERROR(ABS($R87),0)&gt;'Instruções'!$B$6,"Data fora da janela","Conferido"))))))))</f>
        <v/>
      </c>
      <c r="V87" s="19" t="n"/>
    </row>
    <row r="88">
      <c r="A88" s="18" t="n"/>
      <c r="B88" s="19" t="n"/>
      <c r="C88" s="18" t="n"/>
      <c r="D88" s="19" t="n"/>
      <c r="E88" s="20" t="n"/>
      <c r="F88" s="20" t="n"/>
      <c r="G88" s="20" t="n"/>
      <c r="H88" s="21" t="n"/>
      <c r="I88" s="22" t="n"/>
      <c r="J88" s="21" t="n"/>
      <c r="K88" s="23">
        <f>IF($A88="","",IFERROR(IF(OR($H88="",$I88=""),"",$H88*$I88),""))</f>
        <v/>
      </c>
      <c r="L88" s="23">
        <f>IF($A88="","",IF($J88&lt;&gt;"",$J88,$K88))</f>
        <v/>
      </c>
      <c r="M88" s="23">
        <f>IF($A88="","",IFERROR(IF(OR($H88="",$L88=""),"",$H88-$L88),""))</f>
        <v/>
      </c>
      <c r="N88" s="19" t="n"/>
      <c r="O88" s="24">
        <f>IFERROR(IF(OR($A88="",$N88=""),"",INDEX('Movimentos Bancários'!$B$5:$B$104,MATCH($N88,'Movimentos Bancários'!$A$5:$A$104,0))),"")</f>
        <v/>
      </c>
      <c r="P88" s="23">
        <f>IFERROR(IF(OR($A88="",$N88=""),"",INDEX('Movimentos Bancários'!$F$5:$F$104,MATCH($N88,'Movimentos Bancários'!$A$5:$A$104,0))),"")</f>
        <v/>
      </c>
      <c r="Q88" s="23">
        <f>IF($A88="","",IFERROR(IF(OR($M88="",$P88=""),"",$P88-$M88),""))</f>
        <v/>
      </c>
      <c r="R88" s="25">
        <f>IF($A88="","",IFERROR(IF(OR($G88="",$O88=""),"",$O88-$G88),""))</f>
        <v/>
      </c>
      <c r="S88" s="26">
        <f>IFERROR(IF(OR($A88="",$N88=""),"",INDEX('Movimentos Bancários'!$E$5:$E$104,MATCH($N88,'Movimentos Bancários'!$A$5:$A$104,0))),"")</f>
        <v/>
      </c>
      <c r="T88" s="25">
        <f>IF(OR($A88="",$N88=""),"",COUNTIF($N$5:$N$104,$N88))</f>
        <v/>
      </c>
      <c r="U88" s="26">
        <f>IF($A88="","",IF(OR($H88="",$M88="",$G88=""),"Dados do lote incompletos",IF($N88="","Por conciliar",IF(OR($O88="",$P88="",$S88=""),"Verificar movimento",IF($T88&lt;&gt;1,"Movimento repetido",IF($S88&lt;&gt;"Crédito","Movimento não é crédito",IF(IFERROR(ABS($Q88),0)&gt;'Instruções'!$B$5,"Diferença de valor",IF(IFERROR(ABS($R88),0)&gt;'Instruções'!$B$6,"Data fora da janela","Conferido"))))))))</f>
        <v/>
      </c>
      <c r="V88" s="19" t="n"/>
    </row>
    <row r="89">
      <c r="A89" s="18" t="n"/>
      <c r="B89" s="19" t="n"/>
      <c r="C89" s="18" t="n"/>
      <c r="D89" s="19" t="n"/>
      <c r="E89" s="20" t="n"/>
      <c r="F89" s="20" t="n"/>
      <c r="G89" s="20" t="n"/>
      <c r="H89" s="21" t="n"/>
      <c r="I89" s="22" t="n"/>
      <c r="J89" s="21" t="n"/>
      <c r="K89" s="23">
        <f>IF($A89="","",IFERROR(IF(OR($H89="",$I89=""),"",$H89*$I89),""))</f>
        <v/>
      </c>
      <c r="L89" s="23">
        <f>IF($A89="","",IF($J89&lt;&gt;"",$J89,$K89))</f>
        <v/>
      </c>
      <c r="M89" s="23">
        <f>IF($A89="","",IFERROR(IF(OR($H89="",$L89=""),"",$H89-$L89),""))</f>
        <v/>
      </c>
      <c r="N89" s="19" t="n"/>
      <c r="O89" s="24">
        <f>IFERROR(IF(OR($A89="",$N89=""),"",INDEX('Movimentos Bancários'!$B$5:$B$104,MATCH($N89,'Movimentos Bancários'!$A$5:$A$104,0))),"")</f>
        <v/>
      </c>
      <c r="P89" s="23">
        <f>IFERROR(IF(OR($A89="",$N89=""),"",INDEX('Movimentos Bancários'!$F$5:$F$104,MATCH($N89,'Movimentos Bancários'!$A$5:$A$104,0))),"")</f>
        <v/>
      </c>
      <c r="Q89" s="23">
        <f>IF($A89="","",IFERROR(IF(OR($M89="",$P89=""),"",$P89-$M89),""))</f>
        <v/>
      </c>
      <c r="R89" s="25">
        <f>IF($A89="","",IFERROR(IF(OR($G89="",$O89=""),"",$O89-$G89),""))</f>
        <v/>
      </c>
      <c r="S89" s="26">
        <f>IFERROR(IF(OR($A89="",$N89=""),"",INDEX('Movimentos Bancários'!$E$5:$E$104,MATCH($N89,'Movimentos Bancários'!$A$5:$A$104,0))),"")</f>
        <v/>
      </c>
      <c r="T89" s="25">
        <f>IF(OR($A89="",$N89=""),"",COUNTIF($N$5:$N$104,$N89))</f>
        <v/>
      </c>
      <c r="U89" s="26">
        <f>IF($A89="","",IF(OR($H89="",$M89="",$G89=""),"Dados do lote incompletos",IF($N89="","Por conciliar",IF(OR($O89="",$P89="",$S89=""),"Verificar movimento",IF($T89&lt;&gt;1,"Movimento repetido",IF($S89&lt;&gt;"Crédito","Movimento não é crédito",IF(IFERROR(ABS($Q89),0)&gt;'Instruções'!$B$5,"Diferença de valor",IF(IFERROR(ABS($R89),0)&gt;'Instruções'!$B$6,"Data fora da janela","Conferido"))))))))</f>
        <v/>
      </c>
      <c r="V89" s="19" t="n"/>
    </row>
    <row r="90">
      <c r="A90" s="18" t="n"/>
      <c r="B90" s="19" t="n"/>
      <c r="C90" s="18" t="n"/>
      <c r="D90" s="19" t="n"/>
      <c r="E90" s="20" t="n"/>
      <c r="F90" s="20" t="n"/>
      <c r="G90" s="20" t="n"/>
      <c r="H90" s="21" t="n"/>
      <c r="I90" s="22" t="n"/>
      <c r="J90" s="21" t="n"/>
      <c r="K90" s="23">
        <f>IF($A90="","",IFERROR(IF(OR($H90="",$I90=""),"",$H90*$I90),""))</f>
        <v/>
      </c>
      <c r="L90" s="23">
        <f>IF($A90="","",IF($J90&lt;&gt;"",$J90,$K90))</f>
        <v/>
      </c>
      <c r="M90" s="23">
        <f>IF($A90="","",IFERROR(IF(OR($H90="",$L90=""),"",$H90-$L90),""))</f>
        <v/>
      </c>
      <c r="N90" s="19" t="n"/>
      <c r="O90" s="24">
        <f>IFERROR(IF(OR($A90="",$N90=""),"",INDEX('Movimentos Bancários'!$B$5:$B$104,MATCH($N90,'Movimentos Bancários'!$A$5:$A$104,0))),"")</f>
        <v/>
      </c>
      <c r="P90" s="23">
        <f>IFERROR(IF(OR($A90="",$N90=""),"",INDEX('Movimentos Bancários'!$F$5:$F$104,MATCH($N90,'Movimentos Bancários'!$A$5:$A$104,0))),"")</f>
        <v/>
      </c>
      <c r="Q90" s="23">
        <f>IF($A90="","",IFERROR(IF(OR($M90="",$P90=""),"",$P90-$M90),""))</f>
        <v/>
      </c>
      <c r="R90" s="25">
        <f>IF($A90="","",IFERROR(IF(OR($G90="",$O90=""),"",$O90-$G90),""))</f>
        <v/>
      </c>
      <c r="S90" s="26">
        <f>IFERROR(IF(OR($A90="",$N90=""),"",INDEX('Movimentos Bancários'!$E$5:$E$104,MATCH($N90,'Movimentos Bancários'!$A$5:$A$104,0))),"")</f>
        <v/>
      </c>
      <c r="T90" s="25">
        <f>IF(OR($A90="",$N90=""),"",COUNTIF($N$5:$N$104,$N90))</f>
        <v/>
      </c>
      <c r="U90" s="26">
        <f>IF($A90="","",IF(OR($H90="",$M90="",$G90=""),"Dados do lote incompletos",IF($N90="","Por conciliar",IF(OR($O90="",$P90="",$S90=""),"Verificar movimento",IF($T90&lt;&gt;1,"Movimento repetido",IF($S90&lt;&gt;"Crédito","Movimento não é crédito",IF(IFERROR(ABS($Q90),0)&gt;'Instruções'!$B$5,"Diferença de valor",IF(IFERROR(ABS($R90),0)&gt;'Instruções'!$B$6,"Data fora da janela","Conferido"))))))))</f>
        <v/>
      </c>
      <c r="V90" s="19" t="n"/>
    </row>
    <row r="91">
      <c r="A91" s="18" t="n"/>
      <c r="B91" s="19" t="n"/>
      <c r="C91" s="18" t="n"/>
      <c r="D91" s="19" t="n"/>
      <c r="E91" s="20" t="n"/>
      <c r="F91" s="20" t="n"/>
      <c r="G91" s="20" t="n"/>
      <c r="H91" s="21" t="n"/>
      <c r="I91" s="22" t="n"/>
      <c r="J91" s="21" t="n"/>
      <c r="K91" s="23">
        <f>IF($A91="","",IFERROR(IF(OR($H91="",$I91=""),"",$H91*$I91),""))</f>
        <v/>
      </c>
      <c r="L91" s="23">
        <f>IF($A91="","",IF($J91&lt;&gt;"",$J91,$K91))</f>
        <v/>
      </c>
      <c r="M91" s="23">
        <f>IF($A91="","",IFERROR(IF(OR($H91="",$L91=""),"",$H91-$L91),""))</f>
        <v/>
      </c>
      <c r="N91" s="19" t="n"/>
      <c r="O91" s="24">
        <f>IFERROR(IF(OR($A91="",$N91=""),"",INDEX('Movimentos Bancários'!$B$5:$B$104,MATCH($N91,'Movimentos Bancários'!$A$5:$A$104,0))),"")</f>
        <v/>
      </c>
      <c r="P91" s="23">
        <f>IFERROR(IF(OR($A91="",$N91=""),"",INDEX('Movimentos Bancários'!$F$5:$F$104,MATCH($N91,'Movimentos Bancários'!$A$5:$A$104,0))),"")</f>
        <v/>
      </c>
      <c r="Q91" s="23">
        <f>IF($A91="","",IFERROR(IF(OR($M91="",$P91=""),"",$P91-$M91),""))</f>
        <v/>
      </c>
      <c r="R91" s="25">
        <f>IF($A91="","",IFERROR(IF(OR($G91="",$O91=""),"",$O91-$G91),""))</f>
        <v/>
      </c>
      <c r="S91" s="26">
        <f>IFERROR(IF(OR($A91="",$N91=""),"",INDEX('Movimentos Bancários'!$E$5:$E$104,MATCH($N91,'Movimentos Bancários'!$A$5:$A$104,0))),"")</f>
        <v/>
      </c>
      <c r="T91" s="25">
        <f>IF(OR($A91="",$N91=""),"",COUNTIF($N$5:$N$104,$N91))</f>
        <v/>
      </c>
      <c r="U91" s="26">
        <f>IF($A91="","",IF(OR($H91="",$M91="",$G91=""),"Dados do lote incompletos",IF($N91="","Por conciliar",IF(OR($O91="",$P91="",$S91=""),"Verificar movimento",IF($T91&lt;&gt;1,"Movimento repetido",IF($S91&lt;&gt;"Crédito","Movimento não é crédito",IF(IFERROR(ABS($Q91),0)&gt;'Instruções'!$B$5,"Diferença de valor",IF(IFERROR(ABS($R91),0)&gt;'Instruções'!$B$6,"Data fora da janela","Conferido"))))))))</f>
        <v/>
      </c>
      <c r="V91" s="19" t="n"/>
    </row>
    <row r="92">
      <c r="A92" s="18" t="n"/>
      <c r="B92" s="19" t="n"/>
      <c r="C92" s="18" t="n"/>
      <c r="D92" s="19" t="n"/>
      <c r="E92" s="20" t="n"/>
      <c r="F92" s="20" t="n"/>
      <c r="G92" s="20" t="n"/>
      <c r="H92" s="21" t="n"/>
      <c r="I92" s="22" t="n"/>
      <c r="J92" s="21" t="n"/>
      <c r="K92" s="23">
        <f>IF($A92="","",IFERROR(IF(OR($H92="",$I92=""),"",$H92*$I92),""))</f>
        <v/>
      </c>
      <c r="L92" s="23">
        <f>IF($A92="","",IF($J92&lt;&gt;"",$J92,$K92))</f>
        <v/>
      </c>
      <c r="M92" s="23">
        <f>IF($A92="","",IFERROR(IF(OR($H92="",$L92=""),"",$H92-$L92),""))</f>
        <v/>
      </c>
      <c r="N92" s="19" t="n"/>
      <c r="O92" s="24">
        <f>IFERROR(IF(OR($A92="",$N92=""),"",INDEX('Movimentos Bancários'!$B$5:$B$104,MATCH($N92,'Movimentos Bancários'!$A$5:$A$104,0))),"")</f>
        <v/>
      </c>
      <c r="P92" s="23">
        <f>IFERROR(IF(OR($A92="",$N92=""),"",INDEX('Movimentos Bancários'!$F$5:$F$104,MATCH($N92,'Movimentos Bancários'!$A$5:$A$104,0))),"")</f>
        <v/>
      </c>
      <c r="Q92" s="23">
        <f>IF($A92="","",IFERROR(IF(OR($M92="",$P92=""),"",$P92-$M92),""))</f>
        <v/>
      </c>
      <c r="R92" s="25">
        <f>IF($A92="","",IFERROR(IF(OR($G92="",$O92=""),"",$O92-$G92),""))</f>
        <v/>
      </c>
      <c r="S92" s="26">
        <f>IFERROR(IF(OR($A92="",$N92=""),"",INDEX('Movimentos Bancários'!$E$5:$E$104,MATCH($N92,'Movimentos Bancários'!$A$5:$A$104,0))),"")</f>
        <v/>
      </c>
      <c r="T92" s="25">
        <f>IF(OR($A92="",$N92=""),"",COUNTIF($N$5:$N$104,$N92))</f>
        <v/>
      </c>
      <c r="U92" s="26">
        <f>IF($A92="","",IF(OR($H92="",$M92="",$G92=""),"Dados do lote incompletos",IF($N92="","Por conciliar",IF(OR($O92="",$P92="",$S92=""),"Verificar movimento",IF($T92&lt;&gt;1,"Movimento repetido",IF($S92&lt;&gt;"Crédito","Movimento não é crédito",IF(IFERROR(ABS($Q92),0)&gt;'Instruções'!$B$5,"Diferença de valor",IF(IFERROR(ABS($R92),0)&gt;'Instruções'!$B$6,"Data fora da janela","Conferido"))))))))</f>
        <v/>
      </c>
      <c r="V92" s="19" t="n"/>
    </row>
    <row r="93">
      <c r="A93" s="18" t="n"/>
      <c r="B93" s="19" t="n"/>
      <c r="C93" s="18" t="n"/>
      <c r="D93" s="19" t="n"/>
      <c r="E93" s="20" t="n"/>
      <c r="F93" s="20" t="n"/>
      <c r="G93" s="20" t="n"/>
      <c r="H93" s="21" t="n"/>
      <c r="I93" s="22" t="n"/>
      <c r="J93" s="21" t="n"/>
      <c r="K93" s="23">
        <f>IF($A93="","",IFERROR(IF(OR($H93="",$I93=""),"",$H93*$I93),""))</f>
        <v/>
      </c>
      <c r="L93" s="23">
        <f>IF($A93="","",IF($J93&lt;&gt;"",$J93,$K93))</f>
        <v/>
      </c>
      <c r="M93" s="23">
        <f>IF($A93="","",IFERROR(IF(OR($H93="",$L93=""),"",$H93-$L93),""))</f>
        <v/>
      </c>
      <c r="N93" s="19" t="n"/>
      <c r="O93" s="24">
        <f>IFERROR(IF(OR($A93="",$N93=""),"",INDEX('Movimentos Bancários'!$B$5:$B$104,MATCH($N93,'Movimentos Bancários'!$A$5:$A$104,0))),"")</f>
        <v/>
      </c>
      <c r="P93" s="23">
        <f>IFERROR(IF(OR($A93="",$N93=""),"",INDEX('Movimentos Bancários'!$F$5:$F$104,MATCH($N93,'Movimentos Bancários'!$A$5:$A$104,0))),"")</f>
        <v/>
      </c>
      <c r="Q93" s="23">
        <f>IF($A93="","",IFERROR(IF(OR($M93="",$P93=""),"",$P93-$M93),""))</f>
        <v/>
      </c>
      <c r="R93" s="25">
        <f>IF($A93="","",IFERROR(IF(OR($G93="",$O93=""),"",$O93-$G93),""))</f>
        <v/>
      </c>
      <c r="S93" s="26">
        <f>IFERROR(IF(OR($A93="",$N93=""),"",INDEX('Movimentos Bancários'!$E$5:$E$104,MATCH($N93,'Movimentos Bancários'!$A$5:$A$104,0))),"")</f>
        <v/>
      </c>
      <c r="T93" s="25">
        <f>IF(OR($A93="",$N93=""),"",COUNTIF($N$5:$N$104,$N93))</f>
        <v/>
      </c>
      <c r="U93" s="26">
        <f>IF($A93="","",IF(OR($H93="",$M93="",$G93=""),"Dados do lote incompletos",IF($N93="","Por conciliar",IF(OR($O93="",$P93="",$S93=""),"Verificar movimento",IF($T93&lt;&gt;1,"Movimento repetido",IF($S93&lt;&gt;"Crédito","Movimento não é crédito",IF(IFERROR(ABS($Q93),0)&gt;'Instruções'!$B$5,"Diferença de valor",IF(IFERROR(ABS($R93),0)&gt;'Instruções'!$B$6,"Data fora da janela","Conferido"))))))))</f>
        <v/>
      </c>
      <c r="V93" s="19" t="n"/>
    </row>
    <row r="94">
      <c r="A94" s="18" t="n"/>
      <c r="B94" s="19" t="n"/>
      <c r="C94" s="18" t="n"/>
      <c r="D94" s="19" t="n"/>
      <c r="E94" s="20" t="n"/>
      <c r="F94" s="20" t="n"/>
      <c r="G94" s="20" t="n"/>
      <c r="H94" s="21" t="n"/>
      <c r="I94" s="22" t="n"/>
      <c r="J94" s="21" t="n"/>
      <c r="K94" s="23">
        <f>IF($A94="","",IFERROR(IF(OR($H94="",$I94=""),"",$H94*$I94),""))</f>
        <v/>
      </c>
      <c r="L94" s="23">
        <f>IF($A94="","",IF($J94&lt;&gt;"",$J94,$K94))</f>
        <v/>
      </c>
      <c r="M94" s="23">
        <f>IF($A94="","",IFERROR(IF(OR($H94="",$L94=""),"",$H94-$L94),""))</f>
        <v/>
      </c>
      <c r="N94" s="19" t="n"/>
      <c r="O94" s="24">
        <f>IFERROR(IF(OR($A94="",$N94=""),"",INDEX('Movimentos Bancários'!$B$5:$B$104,MATCH($N94,'Movimentos Bancários'!$A$5:$A$104,0))),"")</f>
        <v/>
      </c>
      <c r="P94" s="23">
        <f>IFERROR(IF(OR($A94="",$N94=""),"",INDEX('Movimentos Bancários'!$F$5:$F$104,MATCH($N94,'Movimentos Bancários'!$A$5:$A$104,0))),"")</f>
        <v/>
      </c>
      <c r="Q94" s="23">
        <f>IF($A94="","",IFERROR(IF(OR($M94="",$P94=""),"",$P94-$M94),""))</f>
        <v/>
      </c>
      <c r="R94" s="25">
        <f>IF($A94="","",IFERROR(IF(OR($G94="",$O94=""),"",$O94-$G94),""))</f>
        <v/>
      </c>
      <c r="S94" s="26">
        <f>IFERROR(IF(OR($A94="",$N94=""),"",INDEX('Movimentos Bancários'!$E$5:$E$104,MATCH($N94,'Movimentos Bancários'!$A$5:$A$104,0))),"")</f>
        <v/>
      </c>
      <c r="T94" s="25">
        <f>IF(OR($A94="",$N94=""),"",COUNTIF($N$5:$N$104,$N94))</f>
        <v/>
      </c>
      <c r="U94" s="26">
        <f>IF($A94="","",IF(OR($H94="",$M94="",$G94=""),"Dados do lote incompletos",IF($N94="","Por conciliar",IF(OR($O94="",$P94="",$S94=""),"Verificar movimento",IF($T94&lt;&gt;1,"Movimento repetido",IF($S94&lt;&gt;"Crédito","Movimento não é crédito",IF(IFERROR(ABS($Q94),0)&gt;'Instruções'!$B$5,"Diferença de valor",IF(IFERROR(ABS($R94),0)&gt;'Instruções'!$B$6,"Data fora da janela","Conferido"))))))))</f>
        <v/>
      </c>
      <c r="V94" s="19" t="n"/>
    </row>
    <row r="95">
      <c r="A95" s="18" t="n"/>
      <c r="B95" s="19" t="n"/>
      <c r="C95" s="18" t="n"/>
      <c r="D95" s="19" t="n"/>
      <c r="E95" s="20" t="n"/>
      <c r="F95" s="20" t="n"/>
      <c r="G95" s="20" t="n"/>
      <c r="H95" s="21" t="n"/>
      <c r="I95" s="22" t="n"/>
      <c r="J95" s="21" t="n"/>
      <c r="K95" s="23">
        <f>IF($A95="","",IFERROR(IF(OR($H95="",$I95=""),"",$H95*$I95),""))</f>
        <v/>
      </c>
      <c r="L95" s="23">
        <f>IF($A95="","",IF($J95&lt;&gt;"",$J95,$K95))</f>
        <v/>
      </c>
      <c r="M95" s="23">
        <f>IF($A95="","",IFERROR(IF(OR($H95="",$L95=""),"",$H95-$L95),""))</f>
        <v/>
      </c>
      <c r="N95" s="19" t="n"/>
      <c r="O95" s="24">
        <f>IFERROR(IF(OR($A95="",$N95=""),"",INDEX('Movimentos Bancários'!$B$5:$B$104,MATCH($N95,'Movimentos Bancários'!$A$5:$A$104,0))),"")</f>
        <v/>
      </c>
      <c r="P95" s="23">
        <f>IFERROR(IF(OR($A95="",$N95=""),"",INDEX('Movimentos Bancários'!$F$5:$F$104,MATCH($N95,'Movimentos Bancários'!$A$5:$A$104,0))),"")</f>
        <v/>
      </c>
      <c r="Q95" s="23">
        <f>IF($A95="","",IFERROR(IF(OR($M95="",$P95=""),"",$P95-$M95),""))</f>
        <v/>
      </c>
      <c r="R95" s="25">
        <f>IF($A95="","",IFERROR(IF(OR($G95="",$O95=""),"",$O95-$G95),""))</f>
        <v/>
      </c>
      <c r="S95" s="26">
        <f>IFERROR(IF(OR($A95="",$N95=""),"",INDEX('Movimentos Bancários'!$E$5:$E$104,MATCH($N95,'Movimentos Bancários'!$A$5:$A$104,0))),"")</f>
        <v/>
      </c>
      <c r="T95" s="25">
        <f>IF(OR($A95="",$N95=""),"",COUNTIF($N$5:$N$104,$N95))</f>
        <v/>
      </c>
      <c r="U95" s="26">
        <f>IF($A95="","",IF(OR($H95="",$M95="",$G95=""),"Dados do lote incompletos",IF($N95="","Por conciliar",IF(OR($O95="",$P95="",$S95=""),"Verificar movimento",IF($T95&lt;&gt;1,"Movimento repetido",IF($S95&lt;&gt;"Crédito","Movimento não é crédito",IF(IFERROR(ABS($Q95),0)&gt;'Instruções'!$B$5,"Diferença de valor",IF(IFERROR(ABS($R95),0)&gt;'Instruções'!$B$6,"Data fora da janela","Conferido"))))))))</f>
        <v/>
      </c>
      <c r="V95" s="19" t="n"/>
    </row>
    <row r="96">
      <c r="A96" s="18" t="n"/>
      <c r="B96" s="19" t="n"/>
      <c r="C96" s="18" t="n"/>
      <c r="D96" s="19" t="n"/>
      <c r="E96" s="20" t="n"/>
      <c r="F96" s="20" t="n"/>
      <c r="G96" s="20" t="n"/>
      <c r="H96" s="21" t="n"/>
      <c r="I96" s="22" t="n"/>
      <c r="J96" s="21" t="n"/>
      <c r="K96" s="23">
        <f>IF($A96="","",IFERROR(IF(OR($H96="",$I96=""),"",$H96*$I96),""))</f>
        <v/>
      </c>
      <c r="L96" s="23">
        <f>IF($A96="","",IF($J96&lt;&gt;"",$J96,$K96))</f>
        <v/>
      </c>
      <c r="M96" s="23">
        <f>IF($A96="","",IFERROR(IF(OR($H96="",$L96=""),"",$H96-$L96),""))</f>
        <v/>
      </c>
      <c r="N96" s="19" t="n"/>
      <c r="O96" s="24">
        <f>IFERROR(IF(OR($A96="",$N96=""),"",INDEX('Movimentos Bancários'!$B$5:$B$104,MATCH($N96,'Movimentos Bancários'!$A$5:$A$104,0))),"")</f>
        <v/>
      </c>
      <c r="P96" s="23">
        <f>IFERROR(IF(OR($A96="",$N96=""),"",INDEX('Movimentos Bancários'!$F$5:$F$104,MATCH($N96,'Movimentos Bancários'!$A$5:$A$104,0))),"")</f>
        <v/>
      </c>
      <c r="Q96" s="23">
        <f>IF($A96="","",IFERROR(IF(OR($M96="",$P96=""),"",$P96-$M96),""))</f>
        <v/>
      </c>
      <c r="R96" s="25">
        <f>IF($A96="","",IFERROR(IF(OR($G96="",$O96=""),"",$O96-$G96),""))</f>
        <v/>
      </c>
      <c r="S96" s="26">
        <f>IFERROR(IF(OR($A96="",$N96=""),"",INDEX('Movimentos Bancários'!$E$5:$E$104,MATCH($N96,'Movimentos Bancários'!$A$5:$A$104,0))),"")</f>
        <v/>
      </c>
      <c r="T96" s="25">
        <f>IF(OR($A96="",$N96=""),"",COUNTIF($N$5:$N$104,$N96))</f>
        <v/>
      </c>
      <c r="U96" s="26">
        <f>IF($A96="","",IF(OR($H96="",$M96="",$G96=""),"Dados do lote incompletos",IF($N96="","Por conciliar",IF(OR($O96="",$P96="",$S96=""),"Verificar movimento",IF($T96&lt;&gt;1,"Movimento repetido",IF($S96&lt;&gt;"Crédito","Movimento não é crédito",IF(IFERROR(ABS($Q96),0)&gt;'Instruções'!$B$5,"Diferença de valor",IF(IFERROR(ABS($R96),0)&gt;'Instruções'!$B$6,"Data fora da janela","Conferido"))))))))</f>
        <v/>
      </c>
      <c r="V96" s="19" t="n"/>
    </row>
    <row r="97">
      <c r="A97" s="18" t="n"/>
      <c r="B97" s="19" t="n"/>
      <c r="C97" s="18" t="n"/>
      <c r="D97" s="19" t="n"/>
      <c r="E97" s="20" t="n"/>
      <c r="F97" s="20" t="n"/>
      <c r="G97" s="20" t="n"/>
      <c r="H97" s="21" t="n"/>
      <c r="I97" s="22" t="n"/>
      <c r="J97" s="21" t="n"/>
      <c r="K97" s="23">
        <f>IF($A97="","",IFERROR(IF(OR($H97="",$I97=""),"",$H97*$I97),""))</f>
        <v/>
      </c>
      <c r="L97" s="23">
        <f>IF($A97="","",IF($J97&lt;&gt;"",$J97,$K97))</f>
        <v/>
      </c>
      <c r="M97" s="23">
        <f>IF($A97="","",IFERROR(IF(OR($H97="",$L97=""),"",$H97-$L97),""))</f>
        <v/>
      </c>
      <c r="N97" s="19" t="n"/>
      <c r="O97" s="24">
        <f>IFERROR(IF(OR($A97="",$N97=""),"",INDEX('Movimentos Bancários'!$B$5:$B$104,MATCH($N97,'Movimentos Bancários'!$A$5:$A$104,0))),"")</f>
        <v/>
      </c>
      <c r="P97" s="23">
        <f>IFERROR(IF(OR($A97="",$N97=""),"",INDEX('Movimentos Bancários'!$F$5:$F$104,MATCH($N97,'Movimentos Bancários'!$A$5:$A$104,0))),"")</f>
        <v/>
      </c>
      <c r="Q97" s="23">
        <f>IF($A97="","",IFERROR(IF(OR($M97="",$P97=""),"",$P97-$M97),""))</f>
        <v/>
      </c>
      <c r="R97" s="25">
        <f>IF($A97="","",IFERROR(IF(OR($G97="",$O97=""),"",$O97-$G97),""))</f>
        <v/>
      </c>
      <c r="S97" s="26">
        <f>IFERROR(IF(OR($A97="",$N97=""),"",INDEX('Movimentos Bancários'!$E$5:$E$104,MATCH($N97,'Movimentos Bancários'!$A$5:$A$104,0))),"")</f>
        <v/>
      </c>
      <c r="T97" s="25">
        <f>IF(OR($A97="",$N97=""),"",COUNTIF($N$5:$N$104,$N97))</f>
        <v/>
      </c>
      <c r="U97" s="26">
        <f>IF($A97="","",IF(OR($H97="",$M97="",$G97=""),"Dados do lote incompletos",IF($N97="","Por conciliar",IF(OR($O97="",$P97="",$S97=""),"Verificar movimento",IF($T97&lt;&gt;1,"Movimento repetido",IF($S97&lt;&gt;"Crédito","Movimento não é crédito",IF(IFERROR(ABS($Q97),0)&gt;'Instruções'!$B$5,"Diferença de valor",IF(IFERROR(ABS($R97),0)&gt;'Instruções'!$B$6,"Data fora da janela","Conferido"))))))))</f>
        <v/>
      </c>
      <c r="V97" s="19" t="n"/>
    </row>
    <row r="98">
      <c r="A98" s="18" t="n"/>
      <c r="B98" s="19" t="n"/>
      <c r="C98" s="18" t="n"/>
      <c r="D98" s="19" t="n"/>
      <c r="E98" s="20" t="n"/>
      <c r="F98" s="20" t="n"/>
      <c r="G98" s="20" t="n"/>
      <c r="H98" s="21" t="n"/>
      <c r="I98" s="22" t="n"/>
      <c r="J98" s="21" t="n"/>
      <c r="K98" s="23">
        <f>IF($A98="","",IFERROR(IF(OR($H98="",$I98=""),"",$H98*$I98),""))</f>
        <v/>
      </c>
      <c r="L98" s="23">
        <f>IF($A98="","",IF($J98&lt;&gt;"",$J98,$K98))</f>
        <v/>
      </c>
      <c r="M98" s="23">
        <f>IF($A98="","",IFERROR(IF(OR($H98="",$L98=""),"",$H98-$L98),""))</f>
        <v/>
      </c>
      <c r="N98" s="19" t="n"/>
      <c r="O98" s="24">
        <f>IFERROR(IF(OR($A98="",$N98=""),"",INDEX('Movimentos Bancários'!$B$5:$B$104,MATCH($N98,'Movimentos Bancários'!$A$5:$A$104,0))),"")</f>
        <v/>
      </c>
      <c r="P98" s="23">
        <f>IFERROR(IF(OR($A98="",$N98=""),"",INDEX('Movimentos Bancários'!$F$5:$F$104,MATCH($N98,'Movimentos Bancários'!$A$5:$A$104,0))),"")</f>
        <v/>
      </c>
      <c r="Q98" s="23">
        <f>IF($A98="","",IFERROR(IF(OR($M98="",$P98=""),"",$P98-$M98),""))</f>
        <v/>
      </c>
      <c r="R98" s="25">
        <f>IF($A98="","",IFERROR(IF(OR($G98="",$O98=""),"",$O98-$G98),""))</f>
        <v/>
      </c>
      <c r="S98" s="26">
        <f>IFERROR(IF(OR($A98="",$N98=""),"",INDEX('Movimentos Bancários'!$E$5:$E$104,MATCH($N98,'Movimentos Bancários'!$A$5:$A$104,0))),"")</f>
        <v/>
      </c>
      <c r="T98" s="25">
        <f>IF(OR($A98="",$N98=""),"",COUNTIF($N$5:$N$104,$N98))</f>
        <v/>
      </c>
      <c r="U98" s="26">
        <f>IF($A98="","",IF(OR($H98="",$M98="",$G98=""),"Dados do lote incompletos",IF($N98="","Por conciliar",IF(OR($O98="",$P98="",$S98=""),"Verificar movimento",IF($T98&lt;&gt;1,"Movimento repetido",IF($S98&lt;&gt;"Crédito","Movimento não é crédito",IF(IFERROR(ABS($Q98),0)&gt;'Instruções'!$B$5,"Diferença de valor",IF(IFERROR(ABS($R98),0)&gt;'Instruções'!$B$6,"Data fora da janela","Conferido"))))))))</f>
        <v/>
      </c>
      <c r="V98" s="19" t="n"/>
    </row>
    <row r="99">
      <c r="A99" s="18" t="n"/>
      <c r="B99" s="19" t="n"/>
      <c r="C99" s="18" t="n"/>
      <c r="D99" s="19" t="n"/>
      <c r="E99" s="20" t="n"/>
      <c r="F99" s="20" t="n"/>
      <c r="G99" s="20" t="n"/>
      <c r="H99" s="21" t="n"/>
      <c r="I99" s="22" t="n"/>
      <c r="J99" s="21" t="n"/>
      <c r="K99" s="23">
        <f>IF($A99="","",IFERROR(IF(OR($H99="",$I99=""),"",$H99*$I99),""))</f>
        <v/>
      </c>
      <c r="L99" s="23">
        <f>IF($A99="","",IF($J99&lt;&gt;"",$J99,$K99))</f>
        <v/>
      </c>
      <c r="M99" s="23">
        <f>IF($A99="","",IFERROR(IF(OR($H99="",$L99=""),"",$H99-$L99),""))</f>
        <v/>
      </c>
      <c r="N99" s="19" t="n"/>
      <c r="O99" s="24">
        <f>IFERROR(IF(OR($A99="",$N99=""),"",INDEX('Movimentos Bancários'!$B$5:$B$104,MATCH($N99,'Movimentos Bancários'!$A$5:$A$104,0))),"")</f>
        <v/>
      </c>
      <c r="P99" s="23">
        <f>IFERROR(IF(OR($A99="",$N99=""),"",INDEX('Movimentos Bancários'!$F$5:$F$104,MATCH($N99,'Movimentos Bancários'!$A$5:$A$104,0))),"")</f>
        <v/>
      </c>
      <c r="Q99" s="23">
        <f>IF($A99="","",IFERROR(IF(OR($M99="",$P99=""),"",$P99-$M99),""))</f>
        <v/>
      </c>
      <c r="R99" s="25">
        <f>IF($A99="","",IFERROR(IF(OR($G99="",$O99=""),"",$O99-$G99),""))</f>
        <v/>
      </c>
      <c r="S99" s="26">
        <f>IFERROR(IF(OR($A99="",$N99=""),"",INDEX('Movimentos Bancários'!$E$5:$E$104,MATCH($N99,'Movimentos Bancários'!$A$5:$A$104,0))),"")</f>
        <v/>
      </c>
      <c r="T99" s="25">
        <f>IF(OR($A99="",$N99=""),"",COUNTIF($N$5:$N$104,$N99))</f>
        <v/>
      </c>
      <c r="U99" s="26">
        <f>IF($A99="","",IF(OR($H99="",$M99="",$G99=""),"Dados do lote incompletos",IF($N99="","Por conciliar",IF(OR($O99="",$P99="",$S99=""),"Verificar movimento",IF($T99&lt;&gt;1,"Movimento repetido",IF($S99&lt;&gt;"Crédito","Movimento não é crédito",IF(IFERROR(ABS($Q99),0)&gt;'Instruções'!$B$5,"Diferença de valor",IF(IFERROR(ABS($R99),0)&gt;'Instruções'!$B$6,"Data fora da janela","Conferido"))))))))</f>
        <v/>
      </c>
      <c r="V99" s="19" t="n"/>
    </row>
    <row r="100">
      <c r="A100" s="18" t="n"/>
      <c r="B100" s="19" t="n"/>
      <c r="C100" s="18" t="n"/>
      <c r="D100" s="19" t="n"/>
      <c r="E100" s="20" t="n"/>
      <c r="F100" s="20" t="n"/>
      <c r="G100" s="20" t="n"/>
      <c r="H100" s="21" t="n"/>
      <c r="I100" s="22" t="n"/>
      <c r="J100" s="21" t="n"/>
      <c r="K100" s="23">
        <f>IF($A100="","",IFERROR(IF(OR($H100="",$I100=""),"",$H100*$I100),""))</f>
        <v/>
      </c>
      <c r="L100" s="23">
        <f>IF($A100="","",IF($J100&lt;&gt;"",$J100,$K100))</f>
        <v/>
      </c>
      <c r="M100" s="23">
        <f>IF($A100="","",IFERROR(IF(OR($H100="",$L100=""),"",$H100-$L100),""))</f>
        <v/>
      </c>
      <c r="N100" s="19" t="n"/>
      <c r="O100" s="24">
        <f>IFERROR(IF(OR($A100="",$N100=""),"",INDEX('Movimentos Bancários'!$B$5:$B$104,MATCH($N100,'Movimentos Bancários'!$A$5:$A$104,0))),"")</f>
        <v/>
      </c>
      <c r="P100" s="23">
        <f>IFERROR(IF(OR($A100="",$N100=""),"",INDEX('Movimentos Bancários'!$F$5:$F$104,MATCH($N100,'Movimentos Bancários'!$A$5:$A$104,0))),"")</f>
        <v/>
      </c>
      <c r="Q100" s="23">
        <f>IF($A100="","",IFERROR(IF(OR($M100="",$P100=""),"",$P100-$M100),""))</f>
        <v/>
      </c>
      <c r="R100" s="25">
        <f>IF($A100="","",IFERROR(IF(OR($G100="",$O100=""),"",$O100-$G100),""))</f>
        <v/>
      </c>
      <c r="S100" s="26">
        <f>IFERROR(IF(OR($A100="",$N100=""),"",INDEX('Movimentos Bancários'!$E$5:$E$104,MATCH($N100,'Movimentos Bancários'!$A$5:$A$104,0))),"")</f>
        <v/>
      </c>
      <c r="T100" s="25">
        <f>IF(OR($A100="",$N100=""),"",COUNTIF($N$5:$N$104,$N100))</f>
        <v/>
      </c>
      <c r="U100" s="26">
        <f>IF($A100="","",IF(OR($H100="",$M100="",$G100=""),"Dados do lote incompletos",IF($N100="","Por conciliar",IF(OR($O100="",$P100="",$S100=""),"Verificar movimento",IF($T100&lt;&gt;1,"Movimento repetido",IF($S100&lt;&gt;"Crédito","Movimento não é crédito",IF(IFERROR(ABS($Q100),0)&gt;'Instruções'!$B$5,"Diferença de valor",IF(IFERROR(ABS($R100),0)&gt;'Instruções'!$B$6,"Data fora da janela","Conferido"))))))))</f>
        <v/>
      </c>
      <c r="V100" s="19" t="n"/>
    </row>
    <row r="101">
      <c r="A101" s="18" t="n"/>
      <c r="B101" s="19" t="n"/>
      <c r="C101" s="18" t="n"/>
      <c r="D101" s="19" t="n"/>
      <c r="E101" s="20" t="n"/>
      <c r="F101" s="20" t="n"/>
      <c r="G101" s="20" t="n"/>
      <c r="H101" s="21" t="n"/>
      <c r="I101" s="22" t="n"/>
      <c r="J101" s="21" t="n"/>
      <c r="K101" s="23">
        <f>IF($A101="","",IFERROR(IF(OR($H101="",$I101=""),"",$H101*$I101),""))</f>
        <v/>
      </c>
      <c r="L101" s="23">
        <f>IF($A101="","",IF($J101&lt;&gt;"",$J101,$K101))</f>
        <v/>
      </c>
      <c r="M101" s="23">
        <f>IF($A101="","",IFERROR(IF(OR($H101="",$L101=""),"",$H101-$L101),""))</f>
        <v/>
      </c>
      <c r="N101" s="19" t="n"/>
      <c r="O101" s="24">
        <f>IFERROR(IF(OR($A101="",$N101=""),"",INDEX('Movimentos Bancários'!$B$5:$B$104,MATCH($N101,'Movimentos Bancários'!$A$5:$A$104,0))),"")</f>
        <v/>
      </c>
      <c r="P101" s="23">
        <f>IFERROR(IF(OR($A101="",$N101=""),"",INDEX('Movimentos Bancários'!$F$5:$F$104,MATCH($N101,'Movimentos Bancários'!$A$5:$A$104,0))),"")</f>
        <v/>
      </c>
      <c r="Q101" s="23">
        <f>IF($A101="","",IFERROR(IF(OR($M101="",$P101=""),"",$P101-$M101),""))</f>
        <v/>
      </c>
      <c r="R101" s="25">
        <f>IF($A101="","",IFERROR(IF(OR($G101="",$O101=""),"",$O101-$G101),""))</f>
        <v/>
      </c>
      <c r="S101" s="26">
        <f>IFERROR(IF(OR($A101="",$N101=""),"",INDEX('Movimentos Bancários'!$E$5:$E$104,MATCH($N101,'Movimentos Bancários'!$A$5:$A$104,0))),"")</f>
        <v/>
      </c>
      <c r="T101" s="25">
        <f>IF(OR($A101="",$N101=""),"",COUNTIF($N$5:$N$104,$N101))</f>
        <v/>
      </c>
      <c r="U101" s="26">
        <f>IF($A101="","",IF(OR($H101="",$M101="",$G101=""),"Dados do lote incompletos",IF($N101="","Por conciliar",IF(OR($O101="",$P101="",$S101=""),"Verificar movimento",IF($T101&lt;&gt;1,"Movimento repetido",IF($S101&lt;&gt;"Crédito","Movimento não é crédito",IF(IFERROR(ABS($Q101),0)&gt;'Instruções'!$B$5,"Diferença de valor",IF(IFERROR(ABS($R101),0)&gt;'Instruções'!$B$6,"Data fora da janela","Conferido"))))))))</f>
        <v/>
      </c>
      <c r="V101" s="19" t="n"/>
    </row>
    <row r="102">
      <c r="A102" s="18" t="n"/>
      <c r="B102" s="19" t="n"/>
      <c r="C102" s="18" t="n"/>
      <c r="D102" s="19" t="n"/>
      <c r="E102" s="20" t="n"/>
      <c r="F102" s="20" t="n"/>
      <c r="G102" s="20" t="n"/>
      <c r="H102" s="21" t="n"/>
      <c r="I102" s="22" t="n"/>
      <c r="J102" s="21" t="n"/>
      <c r="K102" s="23">
        <f>IF($A102="","",IFERROR(IF(OR($H102="",$I102=""),"",$H102*$I102),""))</f>
        <v/>
      </c>
      <c r="L102" s="23">
        <f>IF($A102="","",IF($J102&lt;&gt;"",$J102,$K102))</f>
        <v/>
      </c>
      <c r="M102" s="23">
        <f>IF($A102="","",IFERROR(IF(OR($H102="",$L102=""),"",$H102-$L102),""))</f>
        <v/>
      </c>
      <c r="N102" s="19" t="n"/>
      <c r="O102" s="24">
        <f>IFERROR(IF(OR($A102="",$N102=""),"",INDEX('Movimentos Bancários'!$B$5:$B$104,MATCH($N102,'Movimentos Bancários'!$A$5:$A$104,0))),"")</f>
        <v/>
      </c>
      <c r="P102" s="23">
        <f>IFERROR(IF(OR($A102="",$N102=""),"",INDEX('Movimentos Bancários'!$F$5:$F$104,MATCH($N102,'Movimentos Bancários'!$A$5:$A$104,0))),"")</f>
        <v/>
      </c>
      <c r="Q102" s="23">
        <f>IF($A102="","",IFERROR(IF(OR($M102="",$P102=""),"",$P102-$M102),""))</f>
        <v/>
      </c>
      <c r="R102" s="25">
        <f>IF($A102="","",IFERROR(IF(OR($G102="",$O102=""),"",$O102-$G102),""))</f>
        <v/>
      </c>
      <c r="S102" s="26">
        <f>IFERROR(IF(OR($A102="",$N102=""),"",INDEX('Movimentos Bancários'!$E$5:$E$104,MATCH($N102,'Movimentos Bancários'!$A$5:$A$104,0))),"")</f>
        <v/>
      </c>
      <c r="T102" s="25">
        <f>IF(OR($A102="",$N102=""),"",COUNTIF($N$5:$N$104,$N102))</f>
        <v/>
      </c>
      <c r="U102" s="26">
        <f>IF($A102="","",IF(OR($H102="",$M102="",$G102=""),"Dados do lote incompletos",IF($N102="","Por conciliar",IF(OR($O102="",$P102="",$S102=""),"Verificar movimento",IF($T102&lt;&gt;1,"Movimento repetido",IF($S102&lt;&gt;"Crédito","Movimento não é crédito",IF(IFERROR(ABS($Q102),0)&gt;'Instruções'!$B$5,"Diferença de valor",IF(IFERROR(ABS($R102),0)&gt;'Instruções'!$B$6,"Data fora da janela","Conferido"))))))))</f>
        <v/>
      </c>
      <c r="V102" s="19" t="n"/>
    </row>
    <row r="103">
      <c r="A103" s="18" t="n"/>
      <c r="B103" s="19" t="n"/>
      <c r="C103" s="18" t="n"/>
      <c r="D103" s="19" t="n"/>
      <c r="E103" s="20" t="n"/>
      <c r="F103" s="20" t="n"/>
      <c r="G103" s="20" t="n"/>
      <c r="H103" s="21" t="n"/>
      <c r="I103" s="22" t="n"/>
      <c r="J103" s="21" t="n"/>
      <c r="K103" s="23">
        <f>IF($A103="","",IFERROR(IF(OR($H103="",$I103=""),"",$H103*$I103),""))</f>
        <v/>
      </c>
      <c r="L103" s="23">
        <f>IF($A103="","",IF($J103&lt;&gt;"",$J103,$K103))</f>
        <v/>
      </c>
      <c r="M103" s="23">
        <f>IF($A103="","",IFERROR(IF(OR($H103="",$L103=""),"",$H103-$L103),""))</f>
        <v/>
      </c>
      <c r="N103" s="19" t="n"/>
      <c r="O103" s="24">
        <f>IFERROR(IF(OR($A103="",$N103=""),"",INDEX('Movimentos Bancários'!$B$5:$B$104,MATCH($N103,'Movimentos Bancários'!$A$5:$A$104,0))),"")</f>
        <v/>
      </c>
      <c r="P103" s="23">
        <f>IFERROR(IF(OR($A103="",$N103=""),"",INDEX('Movimentos Bancários'!$F$5:$F$104,MATCH($N103,'Movimentos Bancários'!$A$5:$A$104,0))),"")</f>
        <v/>
      </c>
      <c r="Q103" s="23">
        <f>IF($A103="","",IFERROR(IF(OR($M103="",$P103=""),"",$P103-$M103),""))</f>
        <v/>
      </c>
      <c r="R103" s="25">
        <f>IF($A103="","",IFERROR(IF(OR($G103="",$O103=""),"",$O103-$G103),""))</f>
        <v/>
      </c>
      <c r="S103" s="26">
        <f>IFERROR(IF(OR($A103="",$N103=""),"",INDEX('Movimentos Bancários'!$E$5:$E$104,MATCH($N103,'Movimentos Bancários'!$A$5:$A$104,0))),"")</f>
        <v/>
      </c>
      <c r="T103" s="25">
        <f>IF(OR($A103="",$N103=""),"",COUNTIF($N$5:$N$104,$N103))</f>
        <v/>
      </c>
      <c r="U103" s="26">
        <f>IF($A103="","",IF(OR($H103="",$M103="",$G103=""),"Dados do lote incompletos",IF($N103="","Por conciliar",IF(OR($O103="",$P103="",$S103=""),"Verificar movimento",IF($T103&lt;&gt;1,"Movimento repetido",IF($S103&lt;&gt;"Crédito","Movimento não é crédito",IF(IFERROR(ABS($Q103),0)&gt;'Instruções'!$B$5,"Diferença de valor",IF(IFERROR(ABS($R103),0)&gt;'Instruções'!$B$6,"Data fora da janela","Conferido"))))))))</f>
        <v/>
      </c>
      <c r="V103" s="19" t="n"/>
    </row>
    <row r="104">
      <c r="A104" s="18" t="n"/>
      <c r="B104" s="19" t="n"/>
      <c r="C104" s="18" t="n"/>
      <c r="D104" s="19" t="n"/>
      <c r="E104" s="20" t="n"/>
      <c r="F104" s="20" t="n"/>
      <c r="G104" s="20" t="n"/>
      <c r="H104" s="21" t="n"/>
      <c r="I104" s="22" t="n"/>
      <c r="J104" s="21" t="n"/>
      <c r="K104" s="23">
        <f>IF($A104="","",IFERROR(IF(OR($H104="",$I104=""),"",$H104*$I104),""))</f>
        <v/>
      </c>
      <c r="L104" s="23">
        <f>IF($A104="","",IF($J104&lt;&gt;"",$J104,$K104))</f>
        <v/>
      </c>
      <c r="M104" s="23">
        <f>IF($A104="","",IFERROR(IF(OR($H104="",$L104=""),"",$H104-$L104),""))</f>
        <v/>
      </c>
      <c r="N104" s="19" t="n"/>
      <c r="O104" s="24">
        <f>IFERROR(IF(OR($A104="",$N104=""),"",INDEX('Movimentos Bancários'!$B$5:$B$104,MATCH($N104,'Movimentos Bancários'!$A$5:$A$104,0))),"")</f>
        <v/>
      </c>
      <c r="P104" s="23">
        <f>IFERROR(IF(OR($A104="",$N104=""),"",INDEX('Movimentos Bancários'!$F$5:$F$104,MATCH($N104,'Movimentos Bancários'!$A$5:$A$104,0))),"")</f>
        <v/>
      </c>
      <c r="Q104" s="23">
        <f>IF($A104="","",IFERROR(IF(OR($M104="",$P104=""),"",$P104-$M104),""))</f>
        <v/>
      </c>
      <c r="R104" s="25">
        <f>IF($A104="","",IFERROR(IF(OR($G104="",$O104=""),"",$O104-$G104),""))</f>
        <v/>
      </c>
      <c r="S104" s="26">
        <f>IFERROR(IF(OR($A104="",$N104=""),"",INDEX('Movimentos Bancários'!$E$5:$E$104,MATCH($N104,'Movimentos Bancários'!$A$5:$A$104,0))),"")</f>
        <v/>
      </c>
      <c r="T104" s="25">
        <f>IF(OR($A104="",$N104=""),"",COUNTIF($N$5:$N$104,$N104))</f>
        <v/>
      </c>
      <c r="U104" s="26">
        <f>IF($A104="","",IF(OR($H104="",$M104="",$G104=""),"Dados do lote incompletos",IF($N104="","Por conciliar",IF(OR($O104="",$P104="",$S104=""),"Verificar movimento",IF($T104&lt;&gt;1,"Movimento repetido",IF($S104&lt;&gt;"Crédito","Movimento não é crédito",IF(IFERROR(ABS($Q104),0)&gt;'Instruções'!$B$5,"Diferença de valor",IF(IFERROR(ABS($R104),0)&gt;'Instruções'!$B$6,"Data fora da janela","Conferido"))))))))</f>
        <v/>
      </c>
      <c r="V104" s="19" t="n"/>
    </row>
    <row r="105">
      <c r="H105" s="27" t="inlineStr">
        <is>
          <t>Total bruto</t>
        </is>
      </c>
      <c r="M105" s="27" t="inlineStr">
        <is>
          <t>Total líquido esperado</t>
        </is>
      </c>
      <c r="P105" s="27" t="inlineStr">
        <is>
          <t>Total de créditos associados</t>
        </is>
      </c>
      <c r="Q105" s="27" t="inlineStr">
        <is>
          <t>Diferença líquida</t>
        </is>
      </c>
    </row>
    <row r="106">
      <c r="A106" s="5" t="inlineStr">
        <is>
          <t>Controlo final dos totais</t>
        </is>
      </c>
      <c r="H106" s="28">
        <f>SUM($H$5:$H$104)</f>
        <v/>
      </c>
      <c r="M106" s="28">
        <f>SUM($M$5:$M$104)</f>
        <v/>
      </c>
      <c r="P106" s="28">
        <f>SUM($P$5:$P$104)</f>
        <v/>
      </c>
      <c r="Q106" s="28">
        <f>SUM($Q$5:$Q$104)</f>
        <v/>
      </c>
    </row>
  </sheetData>
  <mergeCells count="2">
    <mergeCell ref="A1:V1"/>
    <mergeCell ref="A2:V2"/>
  </mergeCells>
  <conditionalFormatting sqref="A5:V104">
    <cfRule type="expression" priority="1" dxfId="0">
      <formula>AND($A5&lt;&gt;"",OR($G5="",$H5="",$M5=""))</formula>
    </cfRule>
  </conditionalFormatting>
  <conditionalFormatting sqref="U5:U104">
    <cfRule type="expression" priority="2" dxfId="1">
      <formula>$U5="Conferido"</formula>
    </cfRule>
    <cfRule type="expression" priority="3" dxfId="2">
      <formula>$U5="Por conciliar"</formula>
    </cfRule>
    <cfRule type="expression" priority="4" dxfId="3">
      <formula>$U5="Diferença de valor"</formula>
    </cfRule>
    <cfRule type="expression" priority="5" dxfId="2">
      <formula>$U5="Data fora da janela"</formula>
    </cfRule>
    <cfRule type="expression" priority="6" dxfId="3">
      <formula>$U5="Movimento repetido"</formula>
    </cfRule>
    <cfRule type="expression" priority="7" dxfId="3">
      <formula>$U5="Movimento não é crédito"</formula>
    </cfRule>
    <cfRule type="expression" priority="8" dxfId="4">
      <formula>$U5="Dados do lote incompletos"</formula>
    </cfRule>
    <cfRule type="expression" priority="9" dxfId="3">
      <formula>$U5="Verificar movimento"</formula>
    </cfRule>
  </conditionalFormatting>
  <conditionalFormatting sqref="Q5:Q104">
    <cfRule type="expression" priority="10" dxfId="3">
      <formula>AND($Q5&lt;&gt;"",IFERROR(ABS($Q5),0)&gt;'Instruções'!$B$5)</formula>
    </cfRule>
  </conditionalFormatting>
  <conditionalFormatting sqref="R5:R104">
    <cfRule type="expression" priority="11" dxfId="2">
      <formula>AND($R5&lt;&gt;"",IFERROR(ABS($R5),0)&gt;'Instruções'!$B$6)</formula>
    </cfRule>
  </conditionalFormatting>
  <conditionalFormatting sqref="N5:N104">
    <cfRule type="expression" priority="12" dxfId="3">
      <formula>AND($N5&lt;&gt;"",COUNTIF($N$5:$N$104,$N5)&gt;1)</formula>
    </cfRule>
  </conditionalFormatting>
  <dataValidations count="8">
    <dataValidation sqref="A5:A104" showErrorMessage="1" showInputMessage="1" allowBlank="1" errorTitle="ID do lote inválido" error="O ID do lote já existe ou não é válido." promptTitle="ID do lote" prompt="Introduza um identificador único para o lote, por exemplo LTPA-2026-001." type="custom">
      <formula1>=OR(A5="",COUNTIF($A$5:$A$104,A5)=1)</formula1>
    </dataValidation>
    <dataValidation sqref="N5:N104" showErrorMessage="1" showInputMessage="1" allowBlank="1" errorTitle="Movimento inválido" error="Selecione um identificador existente na folha Movimentos Bancários." promptTitle="Movimento bancário associado" prompt="Selecione o movimento bancário que corresponde ao crédito deste lote. Não associe o mesmo movimento a mais do que um lote." type="list">
      <formula1>='Movimentos Bancários'!$A$5:$A$104</formula1>
    </dataValidation>
    <dataValidation sqref="E5:E104" showErrorMessage="1" showInputMessage="1" allowBlank="1" errorTitle="Data inválida" error="Introduza uma data válida do Excel." promptTitle="Data" prompt="Introduza uma data válida do Excel." type="custom">
      <formula1>=OR(E5="",ISNUMBER(E5))</formula1>
    </dataValidation>
    <dataValidation sqref="F5:F104" showErrorMessage="1" showInputMessage="1" allowBlank="1" errorTitle="Data inválida" error="Introduza uma data válida do Excel." promptTitle="Data" prompt="Introduza uma data válida do Excel." type="custom">
      <formula1>=OR(F5="",ISNUMBER(F5))</formula1>
    </dataValidation>
    <dataValidation sqref="G5:G104" showErrorMessage="1" showInputMessage="1" allowBlank="1" errorTitle="Data inválida" error="Introduza uma data válida do Excel." promptTitle="Data" prompt="Introduza uma data válida do Excel." type="custom">
      <formula1>=OR(G5="",ISNUMBER(G5))</formula1>
    </dataValidation>
    <dataValidation sqref="H5:H104" showErrorMessage="1" showInputMessage="1" allowBlank="1" errorTitle="Valor inválido" error="Introduza um valor igual ou superior a zero." promptTitle="Valor monetário" prompt="Introduza um valor igual ou superior a zero." type="custom">
      <formula1>=OR(H5="",AND(ISNUMBER(H5),H5&gt;=0))</formula1>
    </dataValidation>
    <dataValidation sqref="J5:J104" showErrorMessage="1" showInputMessage="1" allowBlank="1" errorTitle="Valor inválido" error="Introduza um valor igual ou superior a zero." promptTitle="Valor monetário" prompt="Introduza um valor igual ou superior a zero." type="custom">
      <formula1>=OR(J5="",AND(ISNUMBER(J5),J5&gt;=0))</formula1>
    </dataValidation>
    <dataValidation sqref="I5:I104" showErrorMessage="1" showInputMessage="1" allowBlank="1" errorTitle="Taxa inválida" error="Introduza uma taxa percentual igual ou superior a zero." promptTitle="Taxa de comissão contratada" prompt="Introduza a taxa em formato percentual, por exemplo 1,50%. Confirme-a no contrato ou documentação da entidade adquirente." type="custom">
      <formula1>=OR(I5="",AND(ISNUMBER(I5),I5&gt;=0))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106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15" customWidth="1" min="2" max="2"/>
    <col width="17" customWidth="1" min="3" max="3"/>
    <col width="34" customWidth="1" min="4" max="4"/>
    <col width="18" customWidth="1" min="5" max="5"/>
    <col width="14" customWidth="1" min="6" max="6"/>
    <col width="18" customWidth="1" min="7" max="7"/>
    <col width="22" customWidth="1" min="8" max="8"/>
    <col width="17" customWidth="1" min="9" max="9"/>
    <col width="23" customWidth="1" min="10" max="10"/>
    <col width="35" customWidth="1" min="11" max="11"/>
  </cols>
  <sheetData>
    <row r="1" ht="28" customHeight="1">
      <c r="A1" s="1" t="inlineStr">
        <is>
          <t>Movimentos bancários</t>
        </is>
      </c>
    </row>
    <row r="2">
      <c r="A2" s="2" t="inlineStr">
        <is>
          <t>Registe os movimentos relevantes do extrato. Use montantes positivos e indique separadamente se o movimento é crédito ou débito.</t>
        </is>
      </c>
    </row>
    <row r="4" ht="42" customHeight="1">
      <c r="A4" s="17" t="inlineStr">
        <is>
          <t>ID do movimento</t>
        </is>
      </c>
      <c r="B4" s="17" t="inlineStr">
        <is>
          <t>Data de valor</t>
        </is>
      </c>
      <c r="C4" s="17" t="inlineStr">
        <is>
          <t>Data do movimento</t>
        </is>
      </c>
      <c r="D4" s="17" t="inlineStr">
        <is>
          <t>Descrição/referência bancária</t>
        </is>
      </c>
      <c r="E4" s="17" t="inlineStr">
        <is>
          <t>Tipo de movimento</t>
        </is>
      </c>
      <c r="F4" s="17" t="inlineStr">
        <is>
          <t>Montante</t>
        </is>
      </c>
      <c r="G4" s="17" t="inlineStr">
        <is>
          <t>Origem assinalada</t>
        </is>
      </c>
      <c r="H4" s="17" t="inlineStr">
        <is>
          <t>ID do lote associado</t>
        </is>
      </c>
      <c r="I4" s="17" t="inlineStr">
        <is>
          <t>N.º de associações</t>
        </is>
      </c>
      <c r="J4" s="17" t="inlineStr">
        <is>
          <t>Estado de associação</t>
        </is>
      </c>
      <c r="K4" s="17" t="inlineStr">
        <is>
          <t>Observações</t>
        </is>
      </c>
    </row>
    <row r="5">
      <c r="A5" s="18" t="inlineStr">
        <is>
          <t>MB-2026-001</t>
        </is>
      </c>
      <c r="B5" s="20" t="n">
        <v>46253</v>
      </c>
      <c r="C5" s="20" t="n">
        <v>46253</v>
      </c>
      <c r="D5" s="19" t="inlineStr">
        <is>
          <t>Crédito lote TPA LT-020126-001</t>
        </is>
      </c>
      <c r="E5" s="18" t="inlineStr">
        <is>
          <t>Crédito</t>
        </is>
      </c>
      <c r="F5" s="21" t="n">
        <v>183.6</v>
      </c>
      <c r="G5" s="18" t="inlineStr">
        <is>
          <t>TPA</t>
        </is>
      </c>
      <c r="H5" s="26">
        <f>IFERROR(IF($A5="","",INDEX('Lotes TPA'!$A$5:$A$104,MATCH($A5,'Lotes TPA'!$N$5:$N$104,0))),"")</f>
        <v/>
      </c>
      <c r="I5" s="25">
        <f>IF($A5="","",COUNTIF('Lotes TPA'!$N$5:$N$104,$A5))</f>
        <v/>
      </c>
      <c r="J5" s="26">
        <f>IF($A5="","",IF(OR($B5="",$E5="",$F5="",$G5=""),"Dados incompletos",IF($G5="Outro","Fora do âmbito",IF($E5&lt;&gt;"Crédito","Movimento não é crédito",IF($I5=0,"Por conciliar",IF($I5=1,"Associado","Associação múltipla"))))))</f>
        <v/>
      </c>
      <c r="K5" s="19" t="inlineStr">
        <is>
          <t>Correspondência com LTPA-2026-001.</t>
        </is>
      </c>
    </row>
    <row r="6">
      <c r="A6" s="18" t="inlineStr">
        <is>
          <t>MB-2026-002</t>
        </is>
      </c>
      <c r="B6" s="20" t="n">
        <v>46256</v>
      </c>
      <c r="C6" s="20" t="n">
        <v>46256</v>
      </c>
      <c r="D6" s="19" t="inlineStr">
        <is>
          <t>Crédito lote TPA LT-030126-002</t>
        </is>
      </c>
      <c r="E6" s="18" t="inlineStr">
        <is>
          <t>Crédito</t>
        </is>
      </c>
      <c r="F6" s="21" t="n">
        <v>534.95</v>
      </c>
      <c r="G6" s="18" t="inlineStr">
        <is>
          <t>TPA</t>
        </is>
      </c>
      <c r="H6" s="26">
        <f>IFERROR(IF($A6="","",INDEX('Lotes TPA'!$A$5:$A$104,MATCH($A6,'Lotes TPA'!$N$5:$N$104,0))),"")</f>
        <v/>
      </c>
      <c r="I6" s="25">
        <f>IF($A6="","",COUNTIF('Lotes TPA'!$N$5:$N$104,$A6))</f>
        <v/>
      </c>
      <c r="J6" s="26">
        <f>IF($A6="","",IF(OR($B6="",$E6="",$F6="",$G6=""),"Dados incompletos",IF($G6="Outro","Fora do âmbito",IF($E6&lt;&gt;"Crédito","Movimento não é crédito",IF($I6=0,"Por conciliar",IF($I6=1,"Associado","Associação múltipla"))))))</f>
        <v/>
      </c>
      <c r="K6" s="19" t="inlineStr">
        <is>
          <t>Correspondência com LTPA-2026-002.</t>
        </is>
      </c>
    </row>
    <row r="7">
      <c r="A7" s="18" t="inlineStr">
        <is>
          <t>MB-2026-003</t>
        </is>
      </c>
      <c r="B7" s="20" t="n">
        <v>46257</v>
      </c>
      <c r="C7" s="20" t="n">
        <v>46257</v>
      </c>
      <c r="D7" s="19" t="inlineStr">
        <is>
          <t>Crédito pagamentos cartão</t>
        </is>
      </c>
      <c r="E7" s="18" t="inlineStr">
        <is>
          <t>Crédito</t>
        </is>
      </c>
      <c r="F7" s="21" t="n">
        <v>88.55</v>
      </c>
      <c r="G7" s="18" t="inlineStr">
        <is>
          <t>TPA</t>
        </is>
      </c>
      <c r="H7" s="26">
        <f>IFERROR(IF($A7="","",INDEX('Lotes TPA'!$A$5:$A$104,MATCH($A7,'Lotes TPA'!$N$5:$N$104,0))),"")</f>
        <v/>
      </c>
      <c r="I7" s="25">
        <f>IF($A7="","",COUNTIF('Lotes TPA'!$N$5:$N$104,$A7))</f>
        <v/>
      </c>
      <c r="J7" s="26">
        <f>IF($A7="","",IF(OR($B7="",$E7="",$F7="",$G7=""),"Dados incompletos",IF($G7="Outro","Fora do âmbito",IF($E7&lt;&gt;"Crédito","Movimento não é crédito",IF($I7=0,"Por conciliar",IF($I7=1,"Associado","Associação múltipla"))))))</f>
        <v/>
      </c>
      <c r="K7" s="19" t="inlineStr">
        <is>
          <t>Correspondência com LTPA-2026-003.</t>
        </is>
      </c>
    </row>
    <row r="8">
      <c r="A8" s="18" t="inlineStr">
        <is>
          <t>MB-2026-004</t>
        </is>
      </c>
      <c r="B8" s="20" t="n">
        <v>46259</v>
      </c>
      <c r="C8" s="20" t="n">
        <v>46259</v>
      </c>
      <c r="D8" s="19" t="inlineStr">
        <is>
          <t>Crédito lote TPA LT-070126-004</t>
        </is>
      </c>
      <c r="E8" s="18" t="inlineStr">
        <is>
          <t>Crédito</t>
        </is>
      </c>
      <c r="F8" s="21" t="n">
        <v>1230.06</v>
      </c>
      <c r="G8" s="18" t="inlineStr">
        <is>
          <t>TPA</t>
        </is>
      </c>
      <c r="H8" s="26">
        <f>IFERROR(IF($A8="","",INDEX('Lotes TPA'!$A$5:$A$104,MATCH($A8,'Lotes TPA'!$N$5:$N$104,0))),"")</f>
        <v/>
      </c>
      <c r="I8" s="25">
        <f>IF($A8="","",COUNTIF('Lotes TPA'!$N$5:$N$104,$A8))</f>
        <v/>
      </c>
      <c r="J8" s="26">
        <f>IF($A8="","",IF(OR($B8="",$E8="",$F8="",$G8=""),"Dados incompletos",IF($G8="Outro","Fora do âmbito",IF($E8&lt;&gt;"Crédito","Movimento não é crédito",IF($I8=0,"Por conciliar",IF($I8=1,"Associado","Associação múltipla"))))))</f>
        <v/>
      </c>
      <c r="K8" s="19" t="inlineStr">
        <is>
          <t>Crédito após a data prevista no exemplo.</t>
        </is>
      </c>
    </row>
    <row r="9">
      <c r="A9" s="18" t="inlineStr">
        <is>
          <t>MB-2026-005</t>
        </is>
      </c>
      <c r="B9" s="20" t="n">
        <v>46260</v>
      </c>
      <c r="C9" s="20" t="n">
        <v>46260</v>
      </c>
      <c r="D9" s="19" t="inlineStr">
        <is>
          <t>Crédito pagamentos TPA</t>
        </is>
      </c>
      <c r="E9" s="18" t="inlineStr">
        <is>
          <t>Crédito</t>
        </is>
      </c>
      <c r="F9" s="21" t="n">
        <v>73.19</v>
      </c>
      <c r="G9" s="18" t="inlineStr">
        <is>
          <t>TPA</t>
        </is>
      </c>
      <c r="H9" s="26">
        <f>IFERROR(IF($A9="","",INDEX('Lotes TPA'!$A$5:$A$104,MATCH($A9,'Lotes TPA'!$N$5:$N$104,0))),"")</f>
        <v/>
      </c>
      <c r="I9" s="25">
        <f>IF($A9="","",COUNTIF('Lotes TPA'!$N$5:$N$104,$A9))</f>
        <v/>
      </c>
      <c r="J9" s="26">
        <f>IF($A9="","",IF(OR($B9="",$E9="",$F9="",$G9=""),"Dados incompletos",IF($G9="Outro","Fora do âmbito",IF($E9&lt;&gt;"Crédito","Movimento não é crédito",IF($I9=0,"Por conciliar",IF($I9=1,"Associado","Associação múltipla"))))))</f>
        <v/>
      </c>
      <c r="K9" s="19" t="inlineStr">
        <is>
          <t>Correspondência com LTPA-2026-005.</t>
        </is>
      </c>
    </row>
    <row r="10">
      <c r="A10" s="18" t="inlineStr">
        <is>
          <t>MB-2026-006</t>
        </is>
      </c>
      <c r="B10" s="20" t="n">
        <v>46263</v>
      </c>
      <c r="C10" s="20" t="n">
        <v>46263</v>
      </c>
      <c r="D10" s="19" t="inlineStr">
        <is>
          <t>Crédito lote TPA LT-090126-006</t>
        </is>
      </c>
      <c r="E10" s="18" t="inlineStr">
        <is>
          <t>Crédito</t>
        </is>
      </c>
      <c r="F10" s="21" t="n">
        <v>307.83</v>
      </c>
      <c r="G10" s="18" t="inlineStr">
        <is>
          <t>TPA</t>
        </is>
      </c>
      <c r="H10" s="26">
        <f>IFERROR(IF($A10="","",INDEX('Lotes TPA'!$A$5:$A$104,MATCH($A10,'Lotes TPA'!$N$5:$N$104,0))),"")</f>
        <v/>
      </c>
      <c r="I10" s="25">
        <f>IF($A10="","",COUNTIF('Lotes TPA'!$N$5:$N$104,$A10))</f>
        <v/>
      </c>
      <c r="J10" s="26">
        <f>IF($A10="","",IF(OR($B10="",$E10="",$F10="",$G10=""),"Dados incompletos",IF($G10="Outro","Fora do âmbito",IF($E10&lt;&gt;"Crédito","Movimento não é crédito",IF($I10=0,"Por conciliar",IF($I10=1,"Associado","Associação múltipla"))))))</f>
        <v/>
      </c>
      <c r="K10" s="19" t="inlineStr">
        <is>
          <t>Correspondência com LTPA-2026-006.</t>
        </is>
      </c>
    </row>
    <row r="11">
      <c r="A11" s="18" t="inlineStr">
        <is>
          <t>MB-2026-007</t>
        </is>
      </c>
      <c r="B11" s="20" t="n">
        <v>46264</v>
      </c>
      <c r="C11" s="20" t="n">
        <v>46264</v>
      </c>
      <c r="D11" s="19" t="inlineStr">
        <is>
          <t>Crédito lote TPA LT-100126-007</t>
        </is>
      </c>
      <c r="E11" s="18" t="inlineStr">
        <is>
          <t>Crédito</t>
        </is>
      </c>
      <c r="F11" s="21" t="n">
        <v>449.5</v>
      </c>
      <c r="G11" s="18" t="inlineStr">
        <is>
          <t>TPA</t>
        </is>
      </c>
      <c r="H11" s="26">
        <f>IFERROR(IF($A11="","",INDEX('Lotes TPA'!$A$5:$A$104,MATCH($A11,'Lotes TPA'!$N$5:$N$104,0))),"")</f>
        <v/>
      </c>
      <c r="I11" s="25">
        <f>IF($A11="","",COUNTIF('Lotes TPA'!$N$5:$N$104,$A11))</f>
        <v/>
      </c>
      <c r="J11" s="26">
        <f>IF($A11="","",IF(OR($B11="",$E11="",$F11="",$G11=""),"Dados incompletos",IF($G11="Outro","Fora do âmbito",IF($E11&lt;&gt;"Crédito","Movimento não é crédito",IF($I11=0,"Por conciliar",IF($I11=1,"Associado","Associação múltipla"))))))</f>
        <v/>
      </c>
      <c r="K11" s="19" t="inlineStr">
        <is>
          <t>Valor diferente do líquido esperado no exemplo.</t>
        </is>
      </c>
    </row>
    <row r="12">
      <c r="A12" s="18" t="inlineStr">
        <is>
          <t>MB-2026-008</t>
        </is>
      </c>
      <c r="B12" s="20" t="n">
        <v>46270</v>
      </c>
      <c r="C12" s="20" t="n">
        <v>46270</v>
      </c>
      <c r="D12" s="19" t="inlineStr">
        <is>
          <t>Crédito referência não identificada</t>
        </is>
      </c>
      <c r="E12" s="18" t="inlineStr">
        <is>
          <t>Crédito</t>
        </is>
      </c>
      <c r="F12" s="21" t="n">
        <v>210</v>
      </c>
      <c r="G12" s="18" t="inlineStr">
        <is>
          <t>Possível TPA</t>
        </is>
      </c>
      <c r="H12" s="26">
        <f>IFERROR(IF($A12="","",INDEX('Lotes TPA'!$A$5:$A$104,MATCH($A12,'Lotes TPA'!$N$5:$N$104,0))),"")</f>
        <v/>
      </c>
      <c r="I12" s="25">
        <f>IF($A12="","",COUNTIF('Lotes TPA'!$N$5:$N$104,$A12))</f>
        <v/>
      </c>
      <c r="J12" s="26">
        <f>IF($A12="","",IF(OR($B12="",$E12="",$F12="",$G12=""),"Dados incompletos",IF($G12="Outro","Fora do âmbito",IF($E12&lt;&gt;"Crédito","Movimento não é crédito",IF($I12=0,"Por conciliar",IF($I12=1,"Associado","Associação múltipla"))))))</f>
        <v/>
      </c>
      <c r="K12" s="19" t="inlineStr">
        <is>
          <t>Movimento ainda sem associação.</t>
        </is>
      </c>
    </row>
    <row r="13">
      <c r="A13" s="18" t="inlineStr">
        <is>
          <t>MB-2026-009</t>
        </is>
      </c>
      <c r="B13" s="20" t="n">
        <v>46265</v>
      </c>
      <c r="C13" s="20" t="n">
        <v>46265</v>
      </c>
      <c r="D13" s="19" t="inlineStr">
        <is>
          <t>Crédito lote TPA LT-140126-009</t>
        </is>
      </c>
      <c r="E13" s="18" t="inlineStr">
        <is>
          <t>Crédito</t>
        </is>
      </c>
      <c r="F13" s="21" t="n">
        <v>642.2</v>
      </c>
      <c r="G13" s="18" t="inlineStr">
        <is>
          <t>TPA</t>
        </is>
      </c>
      <c r="H13" s="26">
        <f>IFERROR(IF($A13="","",INDEX('Lotes TPA'!$A$5:$A$104,MATCH($A13,'Lotes TPA'!$N$5:$N$104,0))),"")</f>
        <v/>
      </c>
      <c r="I13" s="25">
        <f>IF($A13="","",COUNTIF('Lotes TPA'!$N$5:$N$104,$A13))</f>
        <v/>
      </c>
      <c r="J13" s="26">
        <f>IF($A13="","",IF(OR($B13="",$E13="",$F13="",$G13=""),"Dados incompletos",IF($G13="Outro","Fora do âmbito",IF($E13&lt;&gt;"Crédito","Movimento não é crédito",IF($I13=0,"Por conciliar",IF($I13=1,"Associado","Associação múltipla"))))))</f>
        <v/>
      </c>
      <c r="K13" s="19" t="inlineStr">
        <is>
          <t>Associado deliberadamente a dois lotes de exemplo.</t>
        </is>
      </c>
    </row>
    <row r="14">
      <c r="A14" s="18" t="inlineStr">
        <is>
          <t>MB-2026-010</t>
        </is>
      </c>
      <c r="B14" s="20" t="n">
        <v>46268</v>
      </c>
      <c r="C14" s="20" t="n">
        <v>46268</v>
      </c>
      <c r="D14" s="19" t="inlineStr">
        <is>
          <t>Encargo relacionado com serviço de pagamentos</t>
        </is>
      </c>
      <c r="E14" s="18" t="inlineStr">
        <is>
          <t>Débito</t>
        </is>
      </c>
      <c r="F14" s="21" t="n">
        <v>2.5</v>
      </c>
      <c r="G14" s="18" t="inlineStr">
        <is>
          <t>TPA</t>
        </is>
      </c>
      <c r="H14" s="26">
        <f>IFERROR(IF($A14="","",INDEX('Lotes TPA'!$A$5:$A$104,MATCH($A14,'Lotes TPA'!$N$5:$N$104,0))),"")</f>
        <v/>
      </c>
      <c r="I14" s="25">
        <f>IF($A14="","",COUNTIF('Lotes TPA'!$N$5:$N$104,$A14))</f>
        <v/>
      </c>
      <c r="J14" s="26">
        <f>IF($A14="","",IF(OR($B14="",$E14="",$F14="",$G14=""),"Dados incompletos",IF($G14="Outro","Fora do âmbito",IF($E14&lt;&gt;"Crédito","Movimento não é crédito",IF($I14=0,"Por conciliar",IF($I14=1,"Associado","Associação múltipla"))))))</f>
        <v/>
      </c>
      <c r="K14" s="19" t="inlineStr">
        <is>
          <t>Exemplo de movimento que não deve ser conciliado como crédito de lote.</t>
        </is>
      </c>
    </row>
    <row r="15">
      <c r="A15" s="18" t="n"/>
      <c r="B15" s="20" t="n"/>
      <c r="C15" s="20" t="n"/>
      <c r="D15" s="19" t="n"/>
      <c r="E15" s="18" t="n"/>
      <c r="F15" s="21" t="n"/>
      <c r="G15" s="18" t="n"/>
      <c r="H15" s="26">
        <f>IFERROR(IF($A15="","",INDEX('Lotes TPA'!$A$5:$A$104,MATCH($A15,'Lotes TPA'!$N$5:$N$104,0))),"")</f>
        <v/>
      </c>
      <c r="I15" s="25">
        <f>IF($A15="","",COUNTIF('Lotes TPA'!$N$5:$N$104,$A15))</f>
        <v/>
      </c>
      <c r="J15" s="26">
        <f>IF($A15="","",IF(OR($B15="",$E15="",$F15="",$G15=""),"Dados incompletos",IF($G15="Outro","Fora do âmbito",IF($E15&lt;&gt;"Crédito","Movimento não é crédito",IF($I15=0,"Por conciliar",IF($I15=1,"Associado","Associação múltipla"))))))</f>
        <v/>
      </c>
      <c r="K15" s="19" t="n"/>
    </row>
    <row r="16">
      <c r="A16" s="18" t="n"/>
      <c r="B16" s="20" t="n"/>
      <c r="C16" s="20" t="n"/>
      <c r="D16" s="19" t="n"/>
      <c r="E16" s="18" t="n"/>
      <c r="F16" s="21" t="n"/>
      <c r="G16" s="18" t="n"/>
      <c r="H16" s="26">
        <f>IFERROR(IF($A16="","",INDEX('Lotes TPA'!$A$5:$A$104,MATCH($A16,'Lotes TPA'!$N$5:$N$104,0))),"")</f>
        <v/>
      </c>
      <c r="I16" s="25">
        <f>IF($A16="","",COUNTIF('Lotes TPA'!$N$5:$N$104,$A16))</f>
        <v/>
      </c>
      <c r="J16" s="26">
        <f>IF($A16="","",IF(OR($B16="",$E16="",$F16="",$G16=""),"Dados incompletos",IF($G16="Outro","Fora do âmbito",IF($E16&lt;&gt;"Crédito","Movimento não é crédito",IF($I16=0,"Por conciliar",IF($I16=1,"Associado","Associação múltipla"))))))</f>
        <v/>
      </c>
      <c r="K16" s="19" t="n"/>
    </row>
    <row r="17">
      <c r="A17" s="18" t="n"/>
      <c r="B17" s="20" t="n"/>
      <c r="C17" s="20" t="n"/>
      <c r="D17" s="19" t="n"/>
      <c r="E17" s="18" t="n"/>
      <c r="F17" s="21" t="n"/>
      <c r="G17" s="18" t="n"/>
      <c r="H17" s="26">
        <f>IFERROR(IF($A17="","",INDEX('Lotes TPA'!$A$5:$A$104,MATCH($A17,'Lotes TPA'!$N$5:$N$104,0))),"")</f>
        <v/>
      </c>
      <c r="I17" s="25">
        <f>IF($A17="","",COUNTIF('Lotes TPA'!$N$5:$N$104,$A17))</f>
        <v/>
      </c>
      <c r="J17" s="26">
        <f>IF($A17="","",IF(OR($B17="",$E17="",$F17="",$G17=""),"Dados incompletos",IF($G17="Outro","Fora do âmbito",IF($E17&lt;&gt;"Crédito","Movimento não é crédito",IF($I17=0,"Por conciliar",IF($I17=1,"Associado","Associação múltipla"))))))</f>
        <v/>
      </c>
      <c r="K17" s="19" t="n"/>
    </row>
    <row r="18">
      <c r="A18" s="18" t="n"/>
      <c r="B18" s="20" t="n"/>
      <c r="C18" s="20" t="n"/>
      <c r="D18" s="19" t="n"/>
      <c r="E18" s="18" t="n"/>
      <c r="F18" s="21" t="n"/>
      <c r="G18" s="18" t="n"/>
      <c r="H18" s="26">
        <f>IFERROR(IF($A18="","",INDEX('Lotes TPA'!$A$5:$A$104,MATCH($A18,'Lotes TPA'!$N$5:$N$104,0))),"")</f>
        <v/>
      </c>
      <c r="I18" s="25">
        <f>IF($A18="","",COUNTIF('Lotes TPA'!$N$5:$N$104,$A18))</f>
        <v/>
      </c>
      <c r="J18" s="26">
        <f>IF($A18="","",IF(OR($B18="",$E18="",$F18="",$G18=""),"Dados incompletos",IF($G18="Outro","Fora do âmbito",IF($E18&lt;&gt;"Crédito","Movimento não é crédito",IF($I18=0,"Por conciliar",IF($I18=1,"Associado","Associação múltipla"))))))</f>
        <v/>
      </c>
      <c r="K18" s="19" t="n"/>
    </row>
    <row r="19">
      <c r="A19" s="18" t="n"/>
      <c r="B19" s="20" t="n"/>
      <c r="C19" s="20" t="n"/>
      <c r="D19" s="19" t="n"/>
      <c r="E19" s="18" t="n"/>
      <c r="F19" s="21" t="n"/>
      <c r="G19" s="18" t="n"/>
      <c r="H19" s="26">
        <f>IFERROR(IF($A19="","",INDEX('Lotes TPA'!$A$5:$A$104,MATCH($A19,'Lotes TPA'!$N$5:$N$104,0))),"")</f>
        <v/>
      </c>
      <c r="I19" s="25">
        <f>IF($A19="","",COUNTIF('Lotes TPA'!$N$5:$N$104,$A19))</f>
        <v/>
      </c>
      <c r="J19" s="26">
        <f>IF($A19="","",IF(OR($B19="",$E19="",$F19="",$G19=""),"Dados incompletos",IF($G19="Outro","Fora do âmbito",IF($E19&lt;&gt;"Crédito","Movimento não é crédito",IF($I19=0,"Por conciliar",IF($I19=1,"Associado","Associação múltipla"))))))</f>
        <v/>
      </c>
      <c r="K19" s="19" t="n"/>
    </row>
    <row r="20">
      <c r="A20" s="18" t="n"/>
      <c r="B20" s="20" t="n"/>
      <c r="C20" s="20" t="n"/>
      <c r="D20" s="19" t="n"/>
      <c r="E20" s="18" t="n"/>
      <c r="F20" s="21" t="n"/>
      <c r="G20" s="18" t="n"/>
      <c r="H20" s="26">
        <f>IFERROR(IF($A20="","",INDEX('Lotes TPA'!$A$5:$A$104,MATCH($A20,'Lotes TPA'!$N$5:$N$104,0))),"")</f>
        <v/>
      </c>
      <c r="I20" s="25">
        <f>IF($A20="","",COUNTIF('Lotes TPA'!$N$5:$N$104,$A20))</f>
        <v/>
      </c>
      <c r="J20" s="26">
        <f>IF($A20="","",IF(OR($B20="",$E20="",$F20="",$G20=""),"Dados incompletos",IF($G20="Outro","Fora do âmbito",IF($E20&lt;&gt;"Crédito","Movimento não é crédito",IF($I20=0,"Por conciliar",IF($I20=1,"Associado","Associação múltipla"))))))</f>
        <v/>
      </c>
      <c r="K20" s="19" t="n"/>
    </row>
    <row r="21">
      <c r="A21" s="18" t="n"/>
      <c r="B21" s="20" t="n"/>
      <c r="C21" s="20" t="n"/>
      <c r="D21" s="19" t="n"/>
      <c r="E21" s="18" t="n"/>
      <c r="F21" s="21" t="n"/>
      <c r="G21" s="18" t="n"/>
      <c r="H21" s="26">
        <f>IFERROR(IF($A21="","",INDEX('Lotes TPA'!$A$5:$A$104,MATCH($A21,'Lotes TPA'!$N$5:$N$104,0))),"")</f>
        <v/>
      </c>
      <c r="I21" s="25">
        <f>IF($A21="","",COUNTIF('Lotes TPA'!$N$5:$N$104,$A21))</f>
        <v/>
      </c>
      <c r="J21" s="26">
        <f>IF($A21="","",IF(OR($B21="",$E21="",$F21="",$G21=""),"Dados incompletos",IF($G21="Outro","Fora do âmbito",IF($E21&lt;&gt;"Crédito","Movimento não é crédito",IF($I21=0,"Por conciliar",IF($I21=1,"Associado","Associação múltipla"))))))</f>
        <v/>
      </c>
      <c r="K21" s="19" t="n"/>
    </row>
    <row r="22">
      <c r="A22" s="18" t="n"/>
      <c r="B22" s="20" t="n"/>
      <c r="C22" s="20" t="n"/>
      <c r="D22" s="19" t="n"/>
      <c r="E22" s="18" t="n"/>
      <c r="F22" s="21" t="n"/>
      <c r="G22" s="18" t="n"/>
      <c r="H22" s="26">
        <f>IFERROR(IF($A22="","",INDEX('Lotes TPA'!$A$5:$A$104,MATCH($A22,'Lotes TPA'!$N$5:$N$104,0))),"")</f>
        <v/>
      </c>
      <c r="I22" s="25">
        <f>IF($A22="","",COUNTIF('Lotes TPA'!$N$5:$N$104,$A22))</f>
        <v/>
      </c>
      <c r="J22" s="26">
        <f>IF($A22="","",IF(OR($B22="",$E22="",$F22="",$G22=""),"Dados incompletos",IF($G22="Outro","Fora do âmbito",IF($E22&lt;&gt;"Crédito","Movimento não é crédito",IF($I22=0,"Por conciliar",IF($I22=1,"Associado","Associação múltipla"))))))</f>
        <v/>
      </c>
      <c r="K22" s="19" t="n"/>
    </row>
    <row r="23">
      <c r="A23" s="18" t="n"/>
      <c r="B23" s="20" t="n"/>
      <c r="C23" s="20" t="n"/>
      <c r="D23" s="19" t="n"/>
      <c r="E23" s="18" t="n"/>
      <c r="F23" s="21" t="n"/>
      <c r="G23" s="18" t="n"/>
      <c r="H23" s="26">
        <f>IFERROR(IF($A23="","",INDEX('Lotes TPA'!$A$5:$A$104,MATCH($A23,'Lotes TPA'!$N$5:$N$104,0))),"")</f>
        <v/>
      </c>
      <c r="I23" s="25">
        <f>IF($A23="","",COUNTIF('Lotes TPA'!$N$5:$N$104,$A23))</f>
        <v/>
      </c>
      <c r="J23" s="26">
        <f>IF($A23="","",IF(OR($B23="",$E23="",$F23="",$G23=""),"Dados incompletos",IF($G23="Outro","Fora do âmbito",IF($E23&lt;&gt;"Crédito","Movimento não é crédito",IF($I23=0,"Por conciliar",IF($I23=1,"Associado","Associação múltipla"))))))</f>
        <v/>
      </c>
      <c r="K23" s="19" t="n"/>
    </row>
    <row r="24">
      <c r="A24" s="18" t="n"/>
      <c r="B24" s="20" t="n"/>
      <c r="C24" s="20" t="n"/>
      <c r="D24" s="19" t="n"/>
      <c r="E24" s="18" t="n"/>
      <c r="F24" s="21" t="n"/>
      <c r="G24" s="18" t="n"/>
      <c r="H24" s="26">
        <f>IFERROR(IF($A24="","",INDEX('Lotes TPA'!$A$5:$A$104,MATCH($A24,'Lotes TPA'!$N$5:$N$104,0))),"")</f>
        <v/>
      </c>
      <c r="I24" s="25">
        <f>IF($A24="","",COUNTIF('Lotes TPA'!$N$5:$N$104,$A24))</f>
        <v/>
      </c>
      <c r="J24" s="26">
        <f>IF($A24="","",IF(OR($B24="",$E24="",$F24="",$G24=""),"Dados incompletos",IF($G24="Outro","Fora do âmbito",IF($E24&lt;&gt;"Crédito","Movimento não é crédito",IF($I24=0,"Por conciliar",IF($I24=1,"Associado","Associação múltipla"))))))</f>
        <v/>
      </c>
      <c r="K24" s="19" t="n"/>
    </row>
    <row r="25">
      <c r="A25" s="18" t="n"/>
      <c r="B25" s="20" t="n"/>
      <c r="C25" s="20" t="n"/>
      <c r="D25" s="19" t="n"/>
      <c r="E25" s="18" t="n"/>
      <c r="F25" s="21" t="n"/>
      <c r="G25" s="18" t="n"/>
      <c r="H25" s="26">
        <f>IFERROR(IF($A25="","",INDEX('Lotes TPA'!$A$5:$A$104,MATCH($A25,'Lotes TPA'!$N$5:$N$104,0))),"")</f>
        <v/>
      </c>
      <c r="I25" s="25">
        <f>IF($A25="","",COUNTIF('Lotes TPA'!$N$5:$N$104,$A25))</f>
        <v/>
      </c>
      <c r="J25" s="26">
        <f>IF($A25="","",IF(OR($B25="",$E25="",$F25="",$G25=""),"Dados incompletos",IF($G25="Outro","Fora do âmbito",IF($E25&lt;&gt;"Crédito","Movimento não é crédito",IF($I25=0,"Por conciliar",IF($I25=1,"Associado","Associação múltipla"))))))</f>
        <v/>
      </c>
      <c r="K25" s="19" t="n"/>
    </row>
    <row r="26">
      <c r="A26" s="18" t="n"/>
      <c r="B26" s="20" t="n"/>
      <c r="C26" s="20" t="n"/>
      <c r="D26" s="19" t="n"/>
      <c r="E26" s="18" t="n"/>
      <c r="F26" s="21" t="n"/>
      <c r="G26" s="18" t="n"/>
      <c r="H26" s="26">
        <f>IFERROR(IF($A26="","",INDEX('Lotes TPA'!$A$5:$A$104,MATCH($A26,'Lotes TPA'!$N$5:$N$104,0))),"")</f>
        <v/>
      </c>
      <c r="I26" s="25">
        <f>IF($A26="","",COUNTIF('Lotes TPA'!$N$5:$N$104,$A26))</f>
        <v/>
      </c>
      <c r="J26" s="26">
        <f>IF($A26="","",IF(OR($B26="",$E26="",$F26="",$G26=""),"Dados incompletos",IF($G26="Outro","Fora do âmbito",IF($E26&lt;&gt;"Crédito","Movimento não é crédito",IF($I26=0,"Por conciliar",IF($I26=1,"Associado","Associação múltipla"))))))</f>
        <v/>
      </c>
      <c r="K26" s="19" t="n"/>
    </row>
    <row r="27">
      <c r="A27" s="18" t="n"/>
      <c r="B27" s="20" t="n"/>
      <c r="C27" s="20" t="n"/>
      <c r="D27" s="19" t="n"/>
      <c r="E27" s="18" t="n"/>
      <c r="F27" s="21" t="n"/>
      <c r="G27" s="18" t="n"/>
      <c r="H27" s="26">
        <f>IFERROR(IF($A27="","",INDEX('Lotes TPA'!$A$5:$A$104,MATCH($A27,'Lotes TPA'!$N$5:$N$104,0))),"")</f>
        <v/>
      </c>
      <c r="I27" s="25">
        <f>IF($A27="","",COUNTIF('Lotes TPA'!$N$5:$N$104,$A27))</f>
        <v/>
      </c>
      <c r="J27" s="26">
        <f>IF($A27="","",IF(OR($B27="",$E27="",$F27="",$G27=""),"Dados incompletos",IF($G27="Outro","Fora do âmbito",IF($E27&lt;&gt;"Crédito","Movimento não é crédito",IF($I27=0,"Por conciliar",IF($I27=1,"Associado","Associação múltipla"))))))</f>
        <v/>
      </c>
      <c r="K27" s="19" t="n"/>
    </row>
    <row r="28">
      <c r="A28" s="18" t="n"/>
      <c r="B28" s="20" t="n"/>
      <c r="C28" s="20" t="n"/>
      <c r="D28" s="19" t="n"/>
      <c r="E28" s="18" t="n"/>
      <c r="F28" s="21" t="n"/>
      <c r="G28" s="18" t="n"/>
      <c r="H28" s="26">
        <f>IFERROR(IF($A28="","",INDEX('Lotes TPA'!$A$5:$A$104,MATCH($A28,'Lotes TPA'!$N$5:$N$104,0))),"")</f>
        <v/>
      </c>
      <c r="I28" s="25">
        <f>IF($A28="","",COUNTIF('Lotes TPA'!$N$5:$N$104,$A28))</f>
        <v/>
      </c>
      <c r="J28" s="26">
        <f>IF($A28="","",IF(OR($B28="",$E28="",$F28="",$G28=""),"Dados incompletos",IF($G28="Outro","Fora do âmbito",IF($E28&lt;&gt;"Crédito","Movimento não é crédito",IF($I28=0,"Por conciliar",IF($I28=1,"Associado","Associação múltipla"))))))</f>
        <v/>
      </c>
      <c r="K28" s="19" t="n"/>
    </row>
    <row r="29">
      <c r="A29" s="18" t="n"/>
      <c r="B29" s="20" t="n"/>
      <c r="C29" s="20" t="n"/>
      <c r="D29" s="19" t="n"/>
      <c r="E29" s="18" t="n"/>
      <c r="F29" s="21" t="n"/>
      <c r="G29" s="18" t="n"/>
      <c r="H29" s="26">
        <f>IFERROR(IF($A29="","",INDEX('Lotes TPA'!$A$5:$A$104,MATCH($A29,'Lotes TPA'!$N$5:$N$104,0))),"")</f>
        <v/>
      </c>
      <c r="I29" s="25">
        <f>IF($A29="","",COUNTIF('Lotes TPA'!$N$5:$N$104,$A29))</f>
        <v/>
      </c>
      <c r="J29" s="26">
        <f>IF($A29="","",IF(OR($B29="",$E29="",$F29="",$G29=""),"Dados incompletos",IF($G29="Outro","Fora do âmbito",IF($E29&lt;&gt;"Crédito","Movimento não é crédito",IF($I29=0,"Por conciliar",IF($I29=1,"Associado","Associação múltipla"))))))</f>
        <v/>
      </c>
      <c r="K29" s="19" t="n"/>
    </row>
    <row r="30">
      <c r="A30" s="18" t="n"/>
      <c r="B30" s="20" t="n"/>
      <c r="C30" s="20" t="n"/>
      <c r="D30" s="19" t="n"/>
      <c r="E30" s="18" t="n"/>
      <c r="F30" s="21" t="n"/>
      <c r="G30" s="18" t="n"/>
      <c r="H30" s="26">
        <f>IFERROR(IF($A30="","",INDEX('Lotes TPA'!$A$5:$A$104,MATCH($A30,'Lotes TPA'!$N$5:$N$104,0))),"")</f>
        <v/>
      </c>
      <c r="I30" s="25">
        <f>IF($A30="","",COUNTIF('Lotes TPA'!$N$5:$N$104,$A30))</f>
        <v/>
      </c>
      <c r="J30" s="26">
        <f>IF($A30="","",IF(OR($B30="",$E30="",$F30="",$G30=""),"Dados incompletos",IF($G30="Outro","Fora do âmbito",IF($E30&lt;&gt;"Crédito","Movimento não é crédito",IF($I30=0,"Por conciliar",IF($I30=1,"Associado","Associação múltipla"))))))</f>
        <v/>
      </c>
      <c r="K30" s="19" t="n"/>
    </row>
    <row r="31">
      <c r="A31" s="18" t="n"/>
      <c r="B31" s="20" t="n"/>
      <c r="C31" s="20" t="n"/>
      <c r="D31" s="19" t="n"/>
      <c r="E31" s="18" t="n"/>
      <c r="F31" s="21" t="n"/>
      <c r="G31" s="18" t="n"/>
      <c r="H31" s="26">
        <f>IFERROR(IF($A31="","",INDEX('Lotes TPA'!$A$5:$A$104,MATCH($A31,'Lotes TPA'!$N$5:$N$104,0))),"")</f>
        <v/>
      </c>
      <c r="I31" s="25">
        <f>IF($A31="","",COUNTIF('Lotes TPA'!$N$5:$N$104,$A31))</f>
        <v/>
      </c>
      <c r="J31" s="26">
        <f>IF($A31="","",IF(OR($B31="",$E31="",$F31="",$G31=""),"Dados incompletos",IF($G31="Outro","Fora do âmbito",IF($E31&lt;&gt;"Crédito","Movimento não é crédito",IF($I31=0,"Por conciliar",IF($I31=1,"Associado","Associação múltipla"))))))</f>
        <v/>
      </c>
      <c r="K31" s="19" t="n"/>
    </row>
    <row r="32">
      <c r="A32" s="18" t="n"/>
      <c r="B32" s="20" t="n"/>
      <c r="C32" s="20" t="n"/>
      <c r="D32" s="19" t="n"/>
      <c r="E32" s="18" t="n"/>
      <c r="F32" s="21" t="n"/>
      <c r="G32" s="18" t="n"/>
      <c r="H32" s="26">
        <f>IFERROR(IF($A32="","",INDEX('Lotes TPA'!$A$5:$A$104,MATCH($A32,'Lotes TPA'!$N$5:$N$104,0))),"")</f>
        <v/>
      </c>
      <c r="I32" s="25">
        <f>IF($A32="","",COUNTIF('Lotes TPA'!$N$5:$N$104,$A32))</f>
        <v/>
      </c>
      <c r="J32" s="26">
        <f>IF($A32="","",IF(OR($B32="",$E32="",$F32="",$G32=""),"Dados incompletos",IF($G32="Outro","Fora do âmbito",IF($E32&lt;&gt;"Crédito","Movimento não é crédito",IF($I32=0,"Por conciliar",IF($I32=1,"Associado","Associação múltipla"))))))</f>
        <v/>
      </c>
      <c r="K32" s="19" t="n"/>
    </row>
    <row r="33">
      <c r="A33" s="18" t="n"/>
      <c r="B33" s="20" t="n"/>
      <c r="C33" s="20" t="n"/>
      <c r="D33" s="19" t="n"/>
      <c r="E33" s="18" t="n"/>
      <c r="F33" s="21" t="n"/>
      <c r="G33" s="18" t="n"/>
      <c r="H33" s="26">
        <f>IFERROR(IF($A33="","",INDEX('Lotes TPA'!$A$5:$A$104,MATCH($A33,'Lotes TPA'!$N$5:$N$104,0))),"")</f>
        <v/>
      </c>
      <c r="I33" s="25">
        <f>IF($A33="","",COUNTIF('Lotes TPA'!$N$5:$N$104,$A33))</f>
        <v/>
      </c>
      <c r="J33" s="26">
        <f>IF($A33="","",IF(OR($B33="",$E33="",$F33="",$G33=""),"Dados incompletos",IF($G33="Outro","Fora do âmbito",IF($E33&lt;&gt;"Crédito","Movimento não é crédito",IF($I33=0,"Por conciliar",IF($I33=1,"Associado","Associação múltipla"))))))</f>
        <v/>
      </c>
      <c r="K33" s="19" t="n"/>
    </row>
    <row r="34">
      <c r="A34" s="18" t="n"/>
      <c r="B34" s="20" t="n"/>
      <c r="C34" s="20" t="n"/>
      <c r="D34" s="19" t="n"/>
      <c r="E34" s="18" t="n"/>
      <c r="F34" s="21" t="n"/>
      <c r="G34" s="18" t="n"/>
      <c r="H34" s="26">
        <f>IFERROR(IF($A34="","",INDEX('Lotes TPA'!$A$5:$A$104,MATCH($A34,'Lotes TPA'!$N$5:$N$104,0))),"")</f>
        <v/>
      </c>
      <c r="I34" s="25">
        <f>IF($A34="","",COUNTIF('Lotes TPA'!$N$5:$N$104,$A34))</f>
        <v/>
      </c>
      <c r="J34" s="26">
        <f>IF($A34="","",IF(OR($B34="",$E34="",$F34="",$G34=""),"Dados incompletos",IF($G34="Outro","Fora do âmbito",IF($E34&lt;&gt;"Crédito","Movimento não é crédito",IF($I34=0,"Por conciliar",IF($I34=1,"Associado","Associação múltipla"))))))</f>
        <v/>
      </c>
      <c r="K34" s="19" t="n"/>
    </row>
    <row r="35">
      <c r="A35" s="18" t="n"/>
      <c r="B35" s="20" t="n"/>
      <c r="C35" s="20" t="n"/>
      <c r="D35" s="19" t="n"/>
      <c r="E35" s="18" t="n"/>
      <c r="F35" s="21" t="n"/>
      <c r="G35" s="18" t="n"/>
      <c r="H35" s="26">
        <f>IFERROR(IF($A35="","",INDEX('Lotes TPA'!$A$5:$A$104,MATCH($A35,'Lotes TPA'!$N$5:$N$104,0))),"")</f>
        <v/>
      </c>
      <c r="I35" s="25">
        <f>IF($A35="","",COUNTIF('Lotes TPA'!$N$5:$N$104,$A35))</f>
        <v/>
      </c>
      <c r="J35" s="26">
        <f>IF($A35="","",IF(OR($B35="",$E35="",$F35="",$G35=""),"Dados incompletos",IF($G35="Outro","Fora do âmbito",IF($E35&lt;&gt;"Crédito","Movimento não é crédito",IF($I35=0,"Por conciliar",IF($I35=1,"Associado","Associação múltipla"))))))</f>
        <v/>
      </c>
      <c r="K35" s="19" t="n"/>
    </row>
    <row r="36">
      <c r="A36" s="18" t="n"/>
      <c r="B36" s="20" t="n"/>
      <c r="C36" s="20" t="n"/>
      <c r="D36" s="19" t="n"/>
      <c r="E36" s="18" t="n"/>
      <c r="F36" s="21" t="n"/>
      <c r="G36" s="18" t="n"/>
      <c r="H36" s="26">
        <f>IFERROR(IF($A36="","",INDEX('Lotes TPA'!$A$5:$A$104,MATCH($A36,'Lotes TPA'!$N$5:$N$104,0))),"")</f>
        <v/>
      </c>
      <c r="I36" s="25">
        <f>IF($A36="","",COUNTIF('Lotes TPA'!$N$5:$N$104,$A36))</f>
        <v/>
      </c>
      <c r="J36" s="26">
        <f>IF($A36="","",IF(OR($B36="",$E36="",$F36="",$G36=""),"Dados incompletos",IF($G36="Outro","Fora do âmbito",IF($E36&lt;&gt;"Crédito","Movimento não é crédito",IF($I36=0,"Por conciliar",IF($I36=1,"Associado","Associação múltipla"))))))</f>
        <v/>
      </c>
      <c r="K36" s="19" t="n"/>
    </row>
    <row r="37">
      <c r="A37" s="18" t="n"/>
      <c r="B37" s="20" t="n"/>
      <c r="C37" s="20" t="n"/>
      <c r="D37" s="19" t="n"/>
      <c r="E37" s="18" t="n"/>
      <c r="F37" s="21" t="n"/>
      <c r="G37" s="18" t="n"/>
      <c r="H37" s="26">
        <f>IFERROR(IF($A37="","",INDEX('Lotes TPA'!$A$5:$A$104,MATCH($A37,'Lotes TPA'!$N$5:$N$104,0))),"")</f>
        <v/>
      </c>
      <c r="I37" s="25">
        <f>IF($A37="","",COUNTIF('Lotes TPA'!$N$5:$N$104,$A37))</f>
        <v/>
      </c>
      <c r="J37" s="26">
        <f>IF($A37="","",IF(OR($B37="",$E37="",$F37="",$G37=""),"Dados incompletos",IF($G37="Outro","Fora do âmbito",IF($E37&lt;&gt;"Crédito","Movimento não é crédito",IF($I37=0,"Por conciliar",IF($I37=1,"Associado","Associação múltipla"))))))</f>
        <v/>
      </c>
      <c r="K37" s="19" t="n"/>
    </row>
    <row r="38">
      <c r="A38" s="18" t="n"/>
      <c r="B38" s="20" t="n"/>
      <c r="C38" s="20" t="n"/>
      <c r="D38" s="19" t="n"/>
      <c r="E38" s="18" t="n"/>
      <c r="F38" s="21" t="n"/>
      <c r="G38" s="18" t="n"/>
      <c r="H38" s="26">
        <f>IFERROR(IF($A38="","",INDEX('Lotes TPA'!$A$5:$A$104,MATCH($A38,'Lotes TPA'!$N$5:$N$104,0))),"")</f>
        <v/>
      </c>
      <c r="I38" s="25">
        <f>IF($A38="","",COUNTIF('Lotes TPA'!$N$5:$N$104,$A38))</f>
        <v/>
      </c>
      <c r="J38" s="26">
        <f>IF($A38="","",IF(OR($B38="",$E38="",$F38="",$G38=""),"Dados incompletos",IF($G38="Outro","Fora do âmbito",IF($E38&lt;&gt;"Crédito","Movimento não é crédito",IF($I38=0,"Por conciliar",IF($I38=1,"Associado","Associação múltipla"))))))</f>
        <v/>
      </c>
      <c r="K38" s="19" t="n"/>
    </row>
    <row r="39">
      <c r="A39" s="18" t="n"/>
      <c r="B39" s="20" t="n"/>
      <c r="C39" s="20" t="n"/>
      <c r="D39" s="19" t="n"/>
      <c r="E39" s="18" t="n"/>
      <c r="F39" s="21" t="n"/>
      <c r="G39" s="18" t="n"/>
      <c r="H39" s="26">
        <f>IFERROR(IF($A39="","",INDEX('Lotes TPA'!$A$5:$A$104,MATCH($A39,'Lotes TPA'!$N$5:$N$104,0))),"")</f>
        <v/>
      </c>
      <c r="I39" s="25">
        <f>IF($A39="","",COUNTIF('Lotes TPA'!$N$5:$N$104,$A39))</f>
        <v/>
      </c>
      <c r="J39" s="26">
        <f>IF($A39="","",IF(OR($B39="",$E39="",$F39="",$G39=""),"Dados incompletos",IF($G39="Outro","Fora do âmbito",IF($E39&lt;&gt;"Crédito","Movimento não é crédito",IF($I39=0,"Por conciliar",IF($I39=1,"Associado","Associação múltipla"))))))</f>
        <v/>
      </c>
      <c r="K39" s="19" t="n"/>
    </row>
    <row r="40">
      <c r="A40" s="18" t="n"/>
      <c r="B40" s="20" t="n"/>
      <c r="C40" s="20" t="n"/>
      <c r="D40" s="19" t="n"/>
      <c r="E40" s="18" t="n"/>
      <c r="F40" s="21" t="n"/>
      <c r="G40" s="18" t="n"/>
      <c r="H40" s="26">
        <f>IFERROR(IF($A40="","",INDEX('Lotes TPA'!$A$5:$A$104,MATCH($A40,'Lotes TPA'!$N$5:$N$104,0))),"")</f>
        <v/>
      </c>
      <c r="I40" s="25">
        <f>IF($A40="","",COUNTIF('Lotes TPA'!$N$5:$N$104,$A40))</f>
        <v/>
      </c>
      <c r="J40" s="26">
        <f>IF($A40="","",IF(OR($B40="",$E40="",$F40="",$G40=""),"Dados incompletos",IF($G40="Outro","Fora do âmbito",IF($E40&lt;&gt;"Crédito","Movimento não é crédito",IF($I40=0,"Por conciliar",IF($I40=1,"Associado","Associação múltipla"))))))</f>
        <v/>
      </c>
      <c r="K40" s="19" t="n"/>
    </row>
    <row r="41">
      <c r="A41" s="18" t="n"/>
      <c r="B41" s="20" t="n"/>
      <c r="C41" s="20" t="n"/>
      <c r="D41" s="19" t="n"/>
      <c r="E41" s="18" t="n"/>
      <c r="F41" s="21" t="n"/>
      <c r="G41" s="18" t="n"/>
      <c r="H41" s="26">
        <f>IFERROR(IF($A41="","",INDEX('Lotes TPA'!$A$5:$A$104,MATCH($A41,'Lotes TPA'!$N$5:$N$104,0))),"")</f>
        <v/>
      </c>
      <c r="I41" s="25">
        <f>IF($A41="","",COUNTIF('Lotes TPA'!$N$5:$N$104,$A41))</f>
        <v/>
      </c>
      <c r="J41" s="26">
        <f>IF($A41="","",IF(OR($B41="",$E41="",$F41="",$G41=""),"Dados incompletos",IF($G41="Outro","Fora do âmbito",IF($E41&lt;&gt;"Crédito","Movimento não é crédito",IF($I41=0,"Por conciliar",IF($I41=1,"Associado","Associação múltipla"))))))</f>
        <v/>
      </c>
      <c r="K41" s="19" t="n"/>
    </row>
    <row r="42">
      <c r="A42" s="18" t="n"/>
      <c r="B42" s="20" t="n"/>
      <c r="C42" s="20" t="n"/>
      <c r="D42" s="19" t="n"/>
      <c r="E42" s="18" t="n"/>
      <c r="F42" s="21" t="n"/>
      <c r="G42" s="18" t="n"/>
      <c r="H42" s="26">
        <f>IFERROR(IF($A42="","",INDEX('Lotes TPA'!$A$5:$A$104,MATCH($A42,'Lotes TPA'!$N$5:$N$104,0))),"")</f>
        <v/>
      </c>
      <c r="I42" s="25">
        <f>IF($A42="","",COUNTIF('Lotes TPA'!$N$5:$N$104,$A42))</f>
        <v/>
      </c>
      <c r="J42" s="26">
        <f>IF($A42="","",IF(OR($B42="",$E42="",$F42="",$G42=""),"Dados incompletos",IF($G42="Outro","Fora do âmbito",IF($E42&lt;&gt;"Crédito","Movimento não é crédito",IF($I42=0,"Por conciliar",IF($I42=1,"Associado","Associação múltipla"))))))</f>
        <v/>
      </c>
      <c r="K42" s="19" t="n"/>
    </row>
    <row r="43">
      <c r="A43" s="18" t="n"/>
      <c r="B43" s="20" t="n"/>
      <c r="C43" s="20" t="n"/>
      <c r="D43" s="19" t="n"/>
      <c r="E43" s="18" t="n"/>
      <c r="F43" s="21" t="n"/>
      <c r="G43" s="18" t="n"/>
      <c r="H43" s="26">
        <f>IFERROR(IF($A43="","",INDEX('Lotes TPA'!$A$5:$A$104,MATCH($A43,'Lotes TPA'!$N$5:$N$104,0))),"")</f>
        <v/>
      </c>
      <c r="I43" s="25">
        <f>IF($A43="","",COUNTIF('Lotes TPA'!$N$5:$N$104,$A43))</f>
        <v/>
      </c>
      <c r="J43" s="26">
        <f>IF($A43="","",IF(OR($B43="",$E43="",$F43="",$G43=""),"Dados incompletos",IF($G43="Outro","Fora do âmbito",IF($E43&lt;&gt;"Crédito","Movimento não é crédito",IF($I43=0,"Por conciliar",IF($I43=1,"Associado","Associação múltipla"))))))</f>
        <v/>
      </c>
      <c r="K43" s="19" t="n"/>
    </row>
    <row r="44">
      <c r="A44" s="18" t="n"/>
      <c r="B44" s="20" t="n"/>
      <c r="C44" s="20" t="n"/>
      <c r="D44" s="19" t="n"/>
      <c r="E44" s="18" t="n"/>
      <c r="F44" s="21" t="n"/>
      <c r="G44" s="18" t="n"/>
      <c r="H44" s="26">
        <f>IFERROR(IF($A44="","",INDEX('Lotes TPA'!$A$5:$A$104,MATCH($A44,'Lotes TPA'!$N$5:$N$104,0))),"")</f>
        <v/>
      </c>
      <c r="I44" s="25">
        <f>IF($A44="","",COUNTIF('Lotes TPA'!$N$5:$N$104,$A44))</f>
        <v/>
      </c>
      <c r="J44" s="26">
        <f>IF($A44="","",IF(OR($B44="",$E44="",$F44="",$G44=""),"Dados incompletos",IF($G44="Outro","Fora do âmbito",IF($E44&lt;&gt;"Crédito","Movimento não é crédito",IF($I44=0,"Por conciliar",IF($I44=1,"Associado","Associação múltipla"))))))</f>
        <v/>
      </c>
      <c r="K44" s="19" t="n"/>
    </row>
    <row r="45">
      <c r="A45" s="18" t="n"/>
      <c r="B45" s="20" t="n"/>
      <c r="C45" s="20" t="n"/>
      <c r="D45" s="19" t="n"/>
      <c r="E45" s="18" t="n"/>
      <c r="F45" s="21" t="n"/>
      <c r="G45" s="18" t="n"/>
      <c r="H45" s="26">
        <f>IFERROR(IF($A45="","",INDEX('Lotes TPA'!$A$5:$A$104,MATCH($A45,'Lotes TPA'!$N$5:$N$104,0))),"")</f>
        <v/>
      </c>
      <c r="I45" s="25">
        <f>IF($A45="","",COUNTIF('Lotes TPA'!$N$5:$N$104,$A45))</f>
        <v/>
      </c>
      <c r="J45" s="26">
        <f>IF($A45="","",IF(OR($B45="",$E45="",$F45="",$G45=""),"Dados incompletos",IF($G45="Outro","Fora do âmbito",IF($E45&lt;&gt;"Crédito","Movimento não é crédito",IF($I45=0,"Por conciliar",IF($I45=1,"Associado","Associação múltipla"))))))</f>
        <v/>
      </c>
      <c r="K45" s="19" t="n"/>
    </row>
    <row r="46">
      <c r="A46" s="18" t="n"/>
      <c r="B46" s="20" t="n"/>
      <c r="C46" s="20" t="n"/>
      <c r="D46" s="19" t="n"/>
      <c r="E46" s="18" t="n"/>
      <c r="F46" s="21" t="n"/>
      <c r="G46" s="18" t="n"/>
      <c r="H46" s="26">
        <f>IFERROR(IF($A46="","",INDEX('Lotes TPA'!$A$5:$A$104,MATCH($A46,'Lotes TPA'!$N$5:$N$104,0))),"")</f>
        <v/>
      </c>
      <c r="I46" s="25">
        <f>IF($A46="","",COUNTIF('Lotes TPA'!$N$5:$N$104,$A46))</f>
        <v/>
      </c>
      <c r="J46" s="26">
        <f>IF($A46="","",IF(OR($B46="",$E46="",$F46="",$G46=""),"Dados incompletos",IF($G46="Outro","Fora do âmbito",IF($E46&lt;&gt;"Crédito","Movimento não é crédito",IF($I46=0,"Por conciliar",IF($I46=1,"Associado","Associação múltipla"))))))</f>
        <v/>
      </c>
      <c r="K46" s="19" t="n"/>
    </row>
    <row r="47">
      <c r="A47" s="18" t="n"/>
      <c r="B47" s="20" t="n"/>
      <c r="C47" s="20" t="n"/>
      <c r="D47" s="19" t="n"/>
      <c r="E47" s="18" t="n"/>
      <c r="F47" s="21" t="n"/>
      <c r="G47" s="18" t="n"/>
      <c r="H47" s="26">
        <f>IFERROR(IF($A47="","",INDEX('Lotes TPA'!$A$5:$A$104,MATCH($A47,'Lotes TPA'!$N$5:$N$104,0))),"")</f>
        <v/>
      </c>
      <c r="I47" s="25">
        <f>IF($A47="","",COUNTIF('Lotes TPA'!$N$5:$N$104,$A47))</f>
        <v/>
      </c>
      <c r="J47" s="26">
        <f>IF($A47="","",IF(OR($B47="",$E47="",$F47="",$G47=""),"Dados incompletos",IF($G47="Outro","Fora do âmbito",IF($E47&lt;&gt;"Crédito","Movimento não é crédito",IF($I47=0,"Por conciliar",IF($I47=1,"Associado","Associação múltipla"))))))</f>
        <v/>
      </c>
      <c r="K47" s="19" t="n"/>
    </row>
    <row r="48">
      <c r="A48" s="18" t="n"/>
      <c r="B48" s="20" t="n"/>
      <c r="C48" s="20" t="n"/>
      <c r="D48" s="19" t="n"/>
      <c r="E48" s="18" t="n"/>
      <c r="F48" s="21" t="n"/>
      <c r="G48" s="18" t="n"/>
      <c r="H48" s="26">
        <f>IFERROR(IF($A48="","",INDEX('Lotes TPA'!$A$5:$A$104,MATCH($A48,'Lotes TPA'!$N$5:$N$104,0))),"")</f>
        <v/>
      </c>
      <c r="I48" s="25">
        <f>IF($A48="","",COUNTIF('Lotes TPA'!$N$5:$N$104,$A48))</f>
        <v/>
      </c>
      <c r="J48" s="26">
        <f>IF($A48="","",IF(OR($B48="",$E48="",$F48="",$G48=""),"Dados incompletos",IF($G48="Outro","Fora do âmbito",IF($E48&lt;&gt;"Crédito","Movimento não é crédito",IF($I48=0,"Por conciliar",IF($I48=1,"Associado","Associação múltipla"))))))</f>
        <v/>
      </c>
      <c r="K48" s="19" t="n"/>
    </row>
    <row r="49">
      <c r="A49" s="18" t="n"/>
      <c r="B49" s="20" t="n"/>
      <c r="C49" s="20" t="n"/>
      <c r="D49" s="19" t="n"/>
      <c r="E49" s="18" t="n"/>
      <c r="F49" s="21" t="n"/>
      <c r="G49" s="18" t="n"/>
      <c r="H49" s="26">
        <f>IFERROR(IF($A49="","",INDEX('Lotes TPA'!$A$5:$A$104,MATCH($A49,'Lotes TPA'!$N$5:$N$104,0))),"")</f>
        <v/>
      </c>
      <c r="I49" s="25">
        <f>IF($A49="","",COUNTIF('Lotes TPA'!$N$5:$N$104,$A49))</f>
        <v/>
      </c>
      <c r="J49" s="26">
        <f>IF($A49="","",IF(OR($B49="",$E49="",$F49="",$G49=""),"Dados incompletos",IF($G49="Outro","Fora do âmbito",IF($E49&lt;&gt;"Crédito","Movimento não é crédito",IF($I49=0,"Por conciliar",IF($I49=1,"Associado","Associação múltipla"))))))</f>
        <v/>
      </c>
      <c r="K49" s="19" t="n"/>
    </row>
    <row r="50">
      <c r="A50" s="18" t="n"/>
      <c r="B50" s="20" t="n"/>
      <c r="C50" s="20" t="n"/>
      <c r="D50" s="19" t="n"/>
      <c r="E50" s="18" t="n"/>
      <c r="F50" s="21" t="n"/>
      <c r="G50" s="18" t="n"/>
      <c r="H50" s="26">
        <f>IFERROR(IF($A50="","",INDEX('Lotes TPA'!$A$5:$A$104,MATCH($A50,'Lotes TPA'!$N$5:$N$104,0))),"")</f>
        <v/>
      </c>
      <c r="I50" s="25">
        <f>IF($A50="","",COUNTIF('Lotes TPA'!$N$5:$N$104,$A50))</f>
        <v/>
      </c>
      <c r="J50" s="26">
        <f>IF($A50="","",IF(OR($B50="",$E50="",$F50="",$G50=""),"Dados incompletos",IF($G50="Outro","Fora do âmbito",IF($E50&lt;&gt;"Crédito","Movimento não é crédito",IF($I50=0,"Por conciliar",IF($I50=1,"Associado","Associação múltipla"))))))</f>
        <v/>
      </c>
      <c r="K50" s="19" t="n"/>
    </row>
    <row r="51">
      <c r="A51" s="18" t="n"/>
      <c r="B51" s="20" t="n"/>
      <c r="C51" s="20" t="n"/>
      <c r="D51" s="19" t="n"/>
      <c r="E51" s="18" t="n"/>
      <c r="F51" s="21" t="n"/>
      <c r="G51" s="18" t="n"/>
      <c r="H51" s="26">
        <f>IFERROR(IF($A51="","",INDEX('Lotes TPA'!$A$5:$A$104,MATCH($A51,'Lotes TPA'!$N$5:$N$104,0))),"")</f>
        <v/>
      </c>
      <c r="I51" s="25">
        <f>IF($A51="","",COUNTIF('Lotes TPA'!$N$5:$N$104,$A51))</f>
        <v/>
      </c>
      <c r="J51" s="26">
        <f>IF($A51="","",IF(OR($B51="",$E51="",$F51="",$G51=""),"Dados incompletos",IF($G51="Outro","Fora do âmbito",IF($E51&lt;&gt;"Crédito","Movimento não é crédito",IF($I51=0,"Por conciliar",IF($I51=1,"Associado","Associação múltipla"))))))</f>
        <v/>
      </c>
      <c r="K51" s="19" t="n"/>
    </row>
    <row r="52">
      <c r="A52" s="18" t="n"/>
      <c r="B52" s="20" t="n"/>
      <c r="C52" s="20" t="n"/>
      <c r="D52" s="19" t="n"/>
      <c r="E52" s="18" t="n"/>
      <c r="F52" s="21" t="n"/>
      <c r="G52" s="18" t="n"/>
      <c r="H52" s="26">
        <f>IFERROR(IF($A52="","",INDEX('Lotes TPA'!$A$5:$A$104,MATCH($A52,'Lotes TPA'!$N$5:$N$104,0))),"")</f>
        <v/>
      </c>
      <c r="I52" s="25">
        <f>IF($A52="","",COUNTIF('Lotes TPA'!$N$5:$N$104,$A52))</f>
        <v/>
      </c>
      <c r="J52" s="26">
        <f>IF($A52="","",IF(OR($B52="",$E52="",$F52="",$G52=""),"Dados incompletos",IF($G52="Outro","Fora do âmbito",IF($E52&lt;&gt;"Crédito","Movimento não é crédito",IF($I52=0,"Por conciliar",IF($I52=1,"Associado","Associação múltipla"))))))</f>
        <v/>
      </c>
      <c r="K52" s="19" t="n"/>
    </row>
    <row r="53">
      <c r="A53" s="18" t="n"/>
      <c r="B53" s="20" t="n"/>
      <c r="C53" s="20" t="n"/>
      <c r="D53" s="19" t="n"/>
      <c r="E53" s="18" t="n"/>
      <c r="F53" s="21" t="n"/>
      <c r="G53" s="18" t="n"/>
      <c r="H53" s="26">
        <f>IFERROR(IF($A53="","",INDEX('Lotes TPA'!$A$5:$A$104,MATCH($A53,'Lotes TPA'!$N$5:$N$104,0))),"")</f>
        <v/>
      </c>
      <c r="I53" s="25">
        <f>IF($A53="","",COUNTIF('Lotes TPA'!$N$5:$N$104,$A53))</f>
        <v/>
      </c>
      <c r="J53" s="26">
        <f>IF($A53="","",IF(OR($B53="",$E53="",$F53="",$G53=""),"Dados incompletos",IF($G53="Outro","Fora do âmbito",IF($E53&lt;&gt;"Crédito","Movimento não é crédito",IF($I53=0,"Por conciliar",IF($I53=1,"Associado","Associação múltipla"))))))</f>
        <v/>
      </c>
      <c r="K53" s="19" t="n"/>
    </row>
    <row r="54">
      <c r="A54" s="18" t="n"/>
      <c r="B54" s="20" t="n"/>
      <c r="C54" s="20" t="n"/>
      <c r="D54" s="19" t="n"/>
      <c r="E54" s="18" t="n"/>
      <c r="F54" s="21" t="n"/>
      <c r="G54" s="18" t="n"/>
      <c r="H54" s="26">
        <f>IFERROR(IF($A54="","",INDEX('Lotes TPA'!$A$5:$A$104,MATCH($A54,'Lotes TPA'!$N$5:$N$104,0))),"")</f>
        <v/>
      </c>
      <c r="I54" s="25">
        <f>IF($A54="","",COUNTIF('Lotes TPA'!$N$5:$N$104,$A54))</f>
        <v/>
      </c>
      <c r="J54" s="26">
        <f>IF($A54="","",IF(OR($B54="",$E54="",$F54="",$G54=""),"Dados incompletos",IF($G54="Outro","Fora do âmbito",IF($E54&lt;&gt;"Crédito","Movimento não é crédito",IF($I54=0,"Por conciliar",IF($I54=1,"Associado","Associação múltipla"))))))</f>
        <v/>
      </c>
      <c r="K54" s="19" t="n"/>
    </row>
    <row r="55">
      <c r="A55" s="18" t="n"/>
      <c r="B55" s="20" t="n"/>
      <c r="C55" s="20" t="n"/>
      <c r="D55" s="19" t="n"/>
      <c r="E55" s="18" t="n"/>
      <c r="F55" s="21" t="n"/>
      <c r="G55" s="18" t="n"/>
      <c r="H55" s="26">
        <f>IFERROR(IF($A55="","",INDEX('Lotes TPA'!$A$5:$A$104,MATCH($A55,'Lotes TPA'!$N$5:$N$104,0))),"")</f>
        <v/>
      </c>
      <c r="I55" s="25">
        <f>IF($A55="","",COUNTIF('Lotes TPA'!$N$5:$N$104,$A55))</f>
        <v/>
      </c>
      <c r="J55" s="26">
        <f>IF($A55="","",IF(OR($B55="",$E55="",$F55="",$G55=""),"Dados incompletos",IF($G55="Outro","Fora do âmbito",IF($E55&lt;&gt;"Crédito","Movimento não é crédito",IF($I55=0,"Por conciliar",IF($I55=1,"Associado","Associação múltipla"))))))</f>
        <v/>
      </c>
      <c r="K55" s="19" t="n"/>
    </row>
    <row r="56">
      <c r="A56" s="18" t="n"/>
      <c r="B56" s="20" t="n"/>
      <c r="C56" s="20" t="n"/>
      <c r="D56" s="19" t="n"/>
      <c r="E56" s="18" t="n"/>
      <c r="F56" s="21" t="n"/>
      <c r="G56" s="18" t="n"/>
      <c r="H56" s="26">
        <f>IFERROR(IF($A56="","",INDEX('Lotes TPA'!$A$5:$A$104,MATCH($A56,'Lotes TPA'!$N$5:$N$104,0))),"")</f>
        <v/>
      </c>
      <c r="I56" s="25">
        <f>IF($A56="","",COUNTIF('Lotes TPA'!$N$5:$N$104,$A56))</f>
        <v/>
      </c>
      <c r="J56" s="26">
        <f>IF($A56="","",IF(OR($B56="",$E56="",$F56="",$G56=""),"Dados incompletos",IF($G56="Outro","Fora do âmbito",IF($E56&lt;&gt;"Crédito","Movimento não é crédito",IF($I56=0,"Por conciliar",IF($I56=1,"Associado","Associação múltipla"))))))</f>
        <v/>
      </c>
      <c r="K56" s="19" t="n"/>
    </row>
    <row r="57">
      <c r="A57" s="18" t="n"/>
      <c r="B57" s="20" t="n"/>
      <c r="C57" s="20" t="n"/>
      <c r="D57" s="19" t="n"/>
      <c r="E57" s="18" t="n"/>
      <c r="F57" s="21" t="n"/>
      <c r="G57" s="18" t="n"/>
      <c r="H57" s="26">
        <f>IFERROR(IF($A57="","",INDEX('Lotes TPA'!$A$5:$A$104,MATCH($A57,'Lotes TPA'!$N$5:$N$104,0))),"")</f>
        <v/>
      </c>
      <c r="I57" s="25">
        <f>IF($A57="","",COUNTIF('Lotes TPA'!$N$5:$N$104,$A57))</f>
        <v/>
      </c>
      <c r="J57" s="26">
        <f>IF($A57="","",IF(OR($B57="",$E57="",$F57="",$G57=""),"Dados incompletos",IF($G57="Outro","Fora do âmbito",IF($E57&lt;&gt;"Crédito","Movimento não é crédito",IF($I57=0,"Por conciliar",IF($I57=1,"Associado","Associação múltipla"))))))</f>
        <v/>
      </c>
      <c r="K57" s="19" t="n"/>
    </row>
    <row r="58">
      <c r="A58" s="18" t="n"/>
      <c r="B58" s="20" t="n"/>
      <c r="C58" s="20" t="n"/>
      <c r="D58" s="19" t="n"/>
      <c r="E58" s="18" t="n"/>
      <c r="F58" s="21" t="n"/>
      <c r="G58" s="18" t="n"/>
      <c r="H58" s="26">
        <f>IFERROR(IF($A58="","",INDEX('Lotes TPA'!$A$5:$A$104,MATCH($A58,'Lotes TPA'!$N$5:$N$104,0))),"")</f>
        <v/>
      </c>
      <c r="I58" s="25">
        <f>IF($A58="","",COUNTIF('Lotes TPA'!$N$5:$N$104,$A58))</f>
        <v/>
      </c>
      <c r="J58" s="26">
        <f>IF($A58="","",IF(OR($B58="",$E58="",$F58="",$G58=""),"Dados incompletos",IF($G58="Outro","Fora do âmbito",IF($E58&lt;&gt;"Crédito","Movimento não é crédito",IF($I58=0,"Por conciliar",IF($I58=1,"Associado","Associação múltipla"))))))</f>
        <v/>
      </c>
      <c r="K58" s="19" t="n"/>
    </row>
    <row r="59">
      <c r="A59" s="18" t="n"/>
      <c r="B59" s="20" t="n"/>
      <c r="C59" s="20" t="n"/>
      <c r="D59" s="19" t="n"/>
      <c r="E59" s="18" t="n"/>
      <c r="F59" s="21" t="n"/>
      <c r="G59" s="18" t="n"/>
      <c r="H59" s="26">
        <f>IFERROR(IF($A59="","",INDEX('Lotes TPA'!$A$5:$A$104,MATCH($A59,'Lotes TPA'!$N$5:$N$104,0))),"")</f>
        <v/>
      </c>
      <c r="I59" s="25">
        <f>IF($A59="","",COUNTIF('Lotes TPA'!$N$5:$N$104,$A59))</f>
        <v/>
      </c>
      <c r="J59" s="26">
        <f>IF($A59="","",IF(OR($B59="",$E59="",$F59="",$G59=""),"Dados incompletos",IF($G59="Outro","Fora do âmbito",IF($E59&lt;&gt;"Crédito","Movimento não é crédito",IF($I59=0,"Por conciliar",IF($I59=1,"Associado","Associação múltipla"))))))</f>
        <v/>
      </c>
      <c r="K59" s="19" t="n"/>
    </row>
    <row r="60">
      <c r="A60" s="18" t="n"/>
      <c r="B60" s="20" t="n"/>
      <c r="C60" s="20" t="n"/>
      <c r="D60" s="19" t="n"/>
      <c r="E60" s="18" t="n"/>
      <c r="F60" s="21" t="n"/>
      <c r="G60" s="18" t="n"/>
      <c r="H60" s="26">
        <f>IFERROR(IF($A60="","",INDEX('Lotes TPA'!$A$5:$A$104,MATCH($A60,'Lotes TPA'!$N$5:$N$104,0))),"")</f>
        <v/>
      </c>
      <c r="I60" s="25">
        <f>IF($A60="","",COUNTIF('Lotes TPA'!$N$5:$N$104,$A60))</f>
        <v/>
      </c>
      <c r="J60" s="26">
        <f>IF($A60="","",IF(OR($B60="",$E60="",$F60="",$G60=""),"Dados incompletos",IF($G60="Outro","Fora do âmbito",IF($E60&lt;&gt;"Crédito","Movimento não é crédito",IF($I60=0,"Por conciliar",IF($I60=1,"Associado","Associação múltipla"))))))</f>
        <v/>
      </c>
      <c r="K60" s="19" t="n"/>
    </row>
    <row r="61">
      <c r="A61" s="18" t="n"/>
      <c r="B61" s="20" t="n"/>
      <c r="C61" s="20" t="n"/>
      <c r="D61" s="19" t="n"/>
      <c r="E61" s="18" t="n"/>
      <c r="F61" s="21" t="n"/>
      <c r="G61" s="18" t="n"/>
      <c r="H61" s="26">
        <f>IFERROR(IF($A61="","",INDEX('Lotes TPA'!$A$5:$A$104,MATCH($A61,'Lotes TPA'!$N$5:$N$104,0))),"")</f>
        <v/>
      </c>
      <c r="I61" s="25">
        <f>IF($A61="","",COUNTIF('Lotes TPA'!$N$5:$N$104,$A61))</f>
        <v/>
      </c>
      <c r="J61" s="26">
        <f>IF($A61="","",IF(OR($B61="",$E61="",$F61="",$G61=""),"Dados incompletos",IF($G61="Outro","Fora do âmbito",IF($E61&lt;&gt;"Crédito","Movimento não é crédito",IF($I61=0,"Por conciliar",IF($I61=1,"Associado","Associação múltipla"))))))</f>
        <v/>
      </c>
      <c r="K61" s="19" t="n"/>
    </row>
    <row r="62">
      <c r="A62" s="18" t="n"/>
      <c r="B62" s="20" t="n"/>
      <c r="C62" s="20" t="n"/>
      <c r="D62" s="19" t="n"/>
      <c r="E62" s="18" t="n"/>
      <c r="F62" s="21" t="n"/>
      <c r="G62" s="18" t="n"/>
      <c r="H62" s="26">
        <f>IFERROR(IF($A62="","",INDEX('Lotes TPA'!$A$5:$A$104,MATCH($A62,'Lotes TPA'!$N$5:$N$104,0))),"")</f>
        <v/>
      </c>
      <c r="I62" s="25">
        <f>IF($A62="","",COUNTIF('Lotes TPA'!$N$5:$N$104,$A62))</f>
        <v/>
      </c>
      <c r="J62" s="26">
        <f>IF($A62="","",IF(OR($B62="",$E62="",$F62="",$G62=""),"Dados incompletos",IF($G62="Outro","Fora do âmbito",IF($E62&lt;&gt;"Crédito","Movimento não é crédito",IF($I62=0,"Por conciliar",IF($I62=1,"Associado","Associação múltipla"))))))</f>
        <v/>
      </c>
      <c r="K62" s="19" t="n"/>
    </row>
    <row r="63">
      <c r="A63" s="18" t="n"/>
      <c r="B63" s="20" t="n"/>
      <c r="C63" s="20" t="n"/>
      <c r="D63" s="19" t="n"/>
      <c r="E63" s="18" t="n"/>
      <c r="F63" s="21" t="n"/>
      <c r="G63" s="18" t="n"/>
      <c r="H63" s="26">
        <f>IFERROR(IF($A63="","",INDEX('Lotes TPA'!$A$5:$A$104,MATCH($A63,'Lotes TPA'!$N$5:$N$104,0))),"")</f>
        <v/>
      </c>
      <c r="I63" s="25">
        <f>IF($A63="","",COUNTIF('Lotes TPA'!$N$5:$N$104,$A63))</f>
        <v/>
      </c>
      <c r="J63" s="26">
        <f>IF($A63="","",IF(OR($B63="",$E63="",$F63="",$G63=""),"Dados incompletos",IF($G63="Outro","Fora do âmbito",IF($E63&lt;&gt;"Crédito","Movimento não é crédito",IF($I63=0,"Por conciliar",IF($I63=1,"Associado","Associação múltipla"))))))</f>
        <v/>
      </c>
      <c r="K63" s="19" t="n"/>
    </row>
    <row r="64">
      <c r="A64" s="18" t="n"/>
      <c r="B64" s="20" t="n"/>
      <c r="C64" s="20" t="n"/>
      <c r="D64" s="19" t="n"/>
      <c r="E64" s="18" t="n"/>
      <c r="F64" s="21" t="n"/>
      <c r="G64" s="18" t="n"/>
      <c r="H64" s="26">
        <f>IFERROR(IF($A64="","",INDEX('Lotes TPA'!$A$5:$A$104,MATCH($A64,'Lotes TPA'!$N$5:$N$104,0))),"")</f>
        <v/>
      </c>
      <c r="I64" s="25">
        <f>IF($A64="","",COUNTIF('Lotes TPA'!$N$5:$N$104,$A64))</f>
        <v/>
      </c>
      <c r="J64" s="26">
        <f>IF($A64="","",IF(OR($B64="",$E64="",$F64="",$G64=""),"Dados incompletos",IF($G64="Outro","Fora do âmbito",IF($E64&lt;&gt;"Crédito","Movimento não é crédito",IF($I64=0,"Por conciliar",IF($I64=1,"Associado","Associação múltipla"))))))</f>
        <v/>
      </c>
      <c r="K64" s="19" t="n"/>
    </row>
    <row r="65">
      <c r="A65" s="18" t="n"/>
      <c r="B65" s="20" t="n"/>
      <c r="C65" s="20" t="n"/>
      <c r="D65" s="19" t="n"/>
      <c r="E65" s="18" t="n"/>
      <c r="F65" s="21" t="n"/>
      <c r="G65" s="18" t="n"/>
      <c r="H65" s="26">
        <f>IFERROR(IF($A65="","",INDEX('Lotes TPA'!$A$5:$A$104,MATCH($A65,'Lotes TPA'!$N$5:$N$104,0))),"")</f>
        <v/>
      </c>
      <c r="I65" s="25">
        <f>IF($A65="","",COUNTIF('Lotes TPA'!$N$5:$N$104,$A65))</f>
        <v/>
      </c>
      <c r="J65" s="26">
        <f>IF($A65="","",IF(OR($B65="",$E65="",$F65="",$G65=""),"Dados incompletos",IF($G65="Outro","Fora do âmbito",IF($E65&lt;&gt;"Crédito","Movimento não é crédito",IF($I65=0,"Por conciliar",IF($I65=1,"Associado","Associação múltipla"))))))</f>
        <v/>
      </c>
      <c r="K65" s="19" t="n"/>
    </row>
    <row r="66">
      <c r="A66" s="18" t="n"/>
      <c r="B66" s="20" t="n"/>
      <c r="C66" s="20" t="n"/>
      <c r="D66" s="19" t="n"/>
      <c r="E66" s="18" t="n"/>
      <c r="F66" s="21" t="n"/>
      <c r="G66" s="18" t="n"/>
      <c r="H66" s="26">
        <f>IFERROR(IF($A66="","",INDEX('Lotes TPA'!$A$5:$A$104,MATCH($A66,'Lotes TPA'!$N$5:$N$104,0))),"")</f>
        <v/>
      </c>
      <c r="I66" s="25">
        <f>IF($A66="","",COUNTIF('Lotes TPA'!$N$5:$N$104,$A66))</f>
        <v/>
      </c>
      <c r="J66" s="26">
        <f>IF($A66="","",IF(OR($B66="",$E66="",$F66="",$G66=""),"Dados incompletos",IF($G66="Outro","Fora do âmbito",IF($E66&lt;&gt;"Crédito","Movimento não é crédito",IF($I66=0,"Por conciliar",IF($I66=1,"Associado","Associação múltipla"))))))</f>
        <v/>
      </c>
      <c r="K66" s="19" t="n"/>
    </row>
    <row r="67">
      <c r="A67" s="18" t="n"/>
      <c r="B67" s="20" t="n"/>
      <c r="C67" s="20" t="n"/>
      <c r="D67" s="19" t="n"/>
      <c r="E67" s="18" t="n"/>
      <c r="F67" s="21" t="n"/>
      <c r="G67" s="18" t="n"/>
      <c r="H67" s="26">
        <f>IFERROR(IF($A67="","",INDEX('Lotes TPA'!$A$5:$A$104,MATCH($A67,'Lotes TPA'!$N$5:$N$104,0))),"")</f>
        <v/>
      </c>
      <c r="I67" s="25">
        <f>IF($A67="","",COUNTIF('Lotes TPA'!$N$5:$N$104,$A67))</f>
        <v/>
      </c>
      <c r="J67" s="26">
        <f>IF($A67="","",IF(OR($B67="",$E67="",$F67="",$G67=""),"Dados incompletos",IF($G67="Outro","Fora do âmbito",IF($E67&lt;&gt;"Crédito","Movimento não é crédito",IF($I67=0,"Por conciliar",IF($I67=1,"Associado","Associação múltipla"))))))</f>
        <v/>
      </c>
      <c r="K67" s="19" t="n"/>
    </row>
    <row r="68">
      <c r="A68" s="18" t="n"/>
      <c r="B68" s="20" t="n"/>
      <c r="C68" s="20" t="n"/>
      <c r="D68" s="19" t="n"/>
      <c r="E68" s="18" t="n"/>
      <c r="F68" s="21" t="n"/>
      <c r="G68" s="18" t="n"/>
      <c r="H68" s="26">
        <f>IFERROR(IF($A68="","",INDEX('Lotes TPA'!$A$5:$A$104,MATCH($A68,'Lotes TPA'!$N$5:$N$104,0))),"")</f>
        <v/>
      </c>
      <c r="I68" s="25">
        <f>IF($A68="","",COUNTIF('Lotes TPA'!$N$5:$N$104,$A68))</f>
        <v/>
      </c>
      <c r="J68" s="26">
        <f>IF($A68="","",IF(OR($B68="",$E68="",$F68="",$G68=""),"Dados incompletos",IF($G68="Outro","Fora do âmbito",IF($E68&lt;&gt;"Crédito","Movimento não é crédito",IF($I68=0,"Por conciliar",IF($I68=1,"Associado","Associação múltipla"))))))</f>
        <v/>
      </c>
      <c r="K68" s="19" t="n"/>
    </row>
    <row r="69">
      <c r="A69" s="18" t="n"/>
      <c r="B69" s="20" t="n"/>
      <c r="C69" s="20" t="n"/>
      <c r="D69" s="19" t="n"/>
      <c r="E69" s="18" t="n"/>
      <c r="F69" s="21" t="n"/>
      <c r="G69" s="18" t="n"/>
      <c r="H69" s="26">
        <f>IFERROR(IF($A69="","",INDEX('Lotes TPA'!$A$5:$A$104,MATCH($A69,'Lotes TPA'!$N$5:$N$104,0))),"")</f>
        <v/>
      </c>
      <c r="I69" s="25">
        <f>IF($A69="","",COUNTIF('Lotes TPA'!$N$5:$N$104,$A69))</f>
        <v/>
      </c>
      <c r="J69" s="26">
        <f>IF($A69="","",IF(OR($B69="",$E69="",$F69="",$G69=""),"Dados incompletos",IF($G69="Outro","Fora do âmbito",IF($E69&lt;&gt;"Crédito","Movimento não é crédito",IF($I69=0,"Por conciliar",IF($I69=1,"Associado","Associação múltipla"))))))</f>
        <v/>
      </c>
      <c r="K69" s="19" t="n"/>
    </row>
    <row r="70">
      <c r="A70" s="18" t="n"/>
      <c r="B70" s="20" t="n"/>
      <c r="C70" s="20" t="n"/>
      <c r="D70" s="19" t="n"/>
      <c r="E70" s="18" t="n"/>
      <c r="F70" s="21" t="n"/>
      <c r="G70" s="18" t="n"/>
      <c r="H70" s="26">
        <f>IFERROR(IF($A70="","",INDEX('Lotes TPA'!$A$5:$A$104,MATCH($A70,'Lotes TPA'!$N$5:$N$104,0))),"")</f>
        <v/>
      </c>
      <c r="I70" s="25">
        <f>IF($A70="","",COUNTIF('Lotes TPA'!$N$5:$N$104,$A70))</f>
        <v/>
      </c>
      <c r="J70" s="26">
        <f>IF($A70="","",IF(OR($B70="",$E70="",$F70="",$G70=""),"Dados incompletos",IF($G70="Outro","Fora do âmbito",IF($E70&lt;&gt;"Crédito","Movimento não é crédito",IF($I70=0,"Por conciliar",IF($I70=1,"Associado","Associação múltipla"))))))</f>
        <v/>
      </c>
      <c r="K70" s="19" t="n"/>
    </row>
    <row r="71">
      <c r="A71" s="18" t="n"/>
      <c r="B71" s="20" t="n"/>
      <c r="C71" s="20" t="n"/>
      <c r="D71" s="19" t="n"/>
      <c r="E71" s="18" t="n"/>
      <c r="F71" s="21" t="n"/>
      <c r="G71" s="18" t="n"/>
      <c r="H71" s="26">
        <f>IFERROR(IF($A71="","",INDEX('Lotes TPA'!$A$5:$A$104,MATCH($A71,'Lotes TPA'!$N$5:$N$104,0))),"")</f>
        <v/>
      </c>
      <c r="I71" s="25">
        <f>IF($A71="","",COUNTIF('Lotes TPA'!$N$5:$N$104,$A71))</f>
        <v/>
      </c>
      <c r="J71" s="26">
        <f>IF($A71="","",IF(OR($B71="",$E71="",$F71="",$G71=""),"Dados incompletos",IF($G71="Outro","Fora do âmbito",IF($E71&lt;&gt;"Crédito","Movimento não é crédito",IF($I71=0,"Por conciliar",IF($I71=1,"Associado","Associação múltipla"))))))</f>
        <v/>
      </c>
      <c r="K71" s="19" t="n"/>
    </row>
    <row r="72">
      <c r="A72" s="18" t="n"/>
      <c r="B72" s="20" t="n"/>
      <c r="C72" s="20" t="n"/>
      <c r="D72" s="19" t="n"/>
      <c r="E72" s="18" t="n"/>
      <c r="F72" s="21" t="n"/>
      <c r="G72" s="18" t="n"/>
      <c r="H72" s="26">
        <f>IFERROR(IF($A72="","",INDEX('Lotes TPA'!$A$5:$A$104,MATCH($A72,'Lotes TPA'!$N$5:$N$104,0))),"")</f>
        <v/>
      </c>
      <c r="I72" s="25">
        <f>IF($A72="","",COUNTIF('Lotes TPA'!$N$5:$N$104,$A72))</f>
        <v/>
      </c>
      <c r="J72" s="26">
        <f>IF($A72="","",IF(OR($B72="",$E72="",$F72="",$G72=""),"Dados incompletos",IF($G72="Outro","Fora do âmbito",IF($E72&lt;&gt;"Crédito","Movimento não é crédito",IF($I72=0,"Por conciliar",IF($I72=1,"Associado","Associação múltipla"))))))</f>
        <v/>
      </c>
      <c r="K72" s="19" t="n"/>
    </row>
    <row r="73">
      <c r="A73" s="18" t="n"/>
      <c r="B73" s="20" t="n"/>
      <c r="C73" s="20" t="n"/>
      <c r="D73" s="19" t="n"/>
      <c r="E73" s="18" t="n"/>
      <c r="F73" s="21" t="n"/>
      <c r="G73" s="18" t="n"/>
      <c r="H73" s="26">
        <f>IFERROR(IF($A73="","",INDEX('Lotes TPA'!$A$5:$A$104,MATCH($A73,'Lotes TPA'!$N$5:$N$104,0))),"")</f>
        <v/>
      </c>
      <c r="I73" s="25">
        <f>IF($A73="","",COUNTIF('Lotes TPA'!$N$5:$N$104,$A73))</f>
        <v/>
      </c>
      <c r="J73" s="26">
        <f>IF($A73="","",IF(OR($B73="",$E73="",$F73="",$G73=""),"Dados incompletos",IF($G73="Outro","Fora do âmbito",IF($E73&lt;&gt;"Crédito","Movimento não é crédito",IF($I73=0,"Por conciliar",IF($I73=1,"Associado","Associação múltipla"))))))</f>
        <v/>
      </c>
      <c r="K73" s="19" t="n"/>
    </row>
    <row r="74">
      <c r="A74" s="18" t="n"/>
      <c r="B74" s="20" t="n"/>
      <c r="C74" s="20" t="n"/>
      <c r="D74" s="19" t="n"/>
      <c r="E74" s="18" t="n"/>
      <c r="F74" s="21" t="n"/>
      <c r="G74" s="18" t="n"/>
      <c r="H74" s="26">
        <f>IFERROR(IF($A74="","",INDEX('Lotes TPA'!$A$5:$A$104,MATCH($A74,'Lotes TPA'!$N$5:$N$104,0))),"")</f>
        <v/>
      </c>
      <c r="I74" s="25">
        <f>IF($A74="","",COUNTIF('Lotes TPA'!$N$5:$N$104,$A74))</f>
        <v/>
      </c>
      <c r="J74" s="26">
        <f>IF($A74="","",IF(OR($B74="",$E74="",$F74="",$G74=""),"Dados incompletos",IF($G74="Outro","Fora do âmbito",IF($E74&lt;&gt;"Crédito","Movimento não é crédito",IF($I74=0,"Por conciliar",IF($I74=1,"Associado","Associação múltipla"))))))</f>
        <v/>
      </c>
      <c r="K74" s="19" t="n"/>
    </row>
    <row r="75">
      <c r="A75" s="18" t="n"/>
      <c r="B75" s="20" t="n"/>
      <c r="C75" s="20" t="n"/>
      <c r="D75" s="19" t="n"/>
      <c r="E75" s="18" t="n"/>
      <c r="F75" s="21" t="n"/>
      <c r="G75" s="18" t="n"/>
      <c r="H75" s="26">
        <f>IFERROR(IF($A75="","",INDEX('Lotes TPA'!$A$5:$A$104,MATCH($A75,'Lotes TPA'!$N$5:$N$104,0))),"")</f>
        <v/>
      </c>
      <c r="I75" s="25">
        <f>IF($A75="","",COUNTIF('Lotes TPA'!$N$5:$N$104,$A75))</f>
        <v/>
      </c>
      <c r="J75" s="26">
        <f>IF($A75="","",IF(OR($B75="",$E75="",$F75="",$G75=""),"Dados incompletos",IF($G75="Outro","Fora do âmbito",IF($E75&lt;&gt;"Crédito","Movimento não é crédito",IF($I75=0,"Por conciliar",IF($I75=1,"Associado","Associação múltipla"))))))</f>
        <v/>
      </c>
      <c r="K75" s="19" t="n"/>
    </row>
    <row r="76">
      <c r="A76" s="18" t="n"/>
      <c r="B76" s="20" t="n"/>
      <c r="C76" s="20" t="n"/>
      <c r="D76" s="19" t="n"/>
      <c r="E76" s="18" t="n"/>
      <c r="F76" s="21" t="n"/>
      <c r="G76" s="18" t="n"/>
      <c r="H76" s="26">
        <f>IFERROR(IF($A76="","",INDEX('Lotes TPA'!$A$5:$A$104,MATCH($A76,'Lotes TPA'!$N$5:$N$104,0))),"")</f>
        <v/>
      </c>
      <c r="I76" s="25">
        <f>IF($A76="","",COUNTIF('Lotes TPA'!$N$5:$N$104,$A76))</f>
        <v/>
      </c>
      <c r="J76" s="26">
        <f>IF($A76="","",IF(OR($B76="",$E76="",$F76="",$G76=""),"Dados incompletos",IF($G76="Outro","Fora do âmbito",IF($E76&lt;&gt;"Crédito","Movimento não é crédito",IF($I76=0,"Por conciliar",IF($I76=1,"Associado","Associação múltipla"))))))</f>
        <v/>
      </c>
      <c r="K76" s="19" t="n"/>
    </row>
    <row r="77">
      <c r="A77" s="18" t="n"/>
      <c r="B77" s="20" t="n"/>
      <c r="C77" s="20" t="n"/>
      <c r="D77" s="19" t="n"/>
      <c r="E77" s="18" t="n"/>
      <c r="F77" s="21" t="n"/>
      <c r="G77" s="18" t="n"/>
      <c r="H77" s="26">
        <f>IFERROR(IF($A77="","",INDEX('Lotes TPA'!$A$5:$A$104,MATCH($A77,'Lotes TPA'!$N$5:$N$104,0))),"")</f>
        <v/>
      </c>
      <c r="I77" s="25">
        <f>IF($A77="","",COUNTIF('Lotes TPA'!$N$5:$N$104,$A77))</f>
        <v/>
      </c>
      <c r="J77" s="26">
        <f>IF($A77="","",IF(OR($B77="",$E77="",$F77="",$G77=""),"Dados incompletos",IF($G77="Outro","Fora do âmbito",IF($E77&lt;&gt;"Crédito","Movimento não é crédito",IF($I77=0,"Por conciliar",IF($I77=1,"Associado","Associação múltipla"))))))</f>
        <v/>
      </c>
      <c r="K77" s="19" t="n"/>
    </row>
    <row r="78">
      <c r="A78" s="18" t="n"/>
      <c r="B78" s="20" t="n"/>
      <c r="C78" s="20" t="n"/>
      <c r="D78" s="19" t="n"/>
      <c r="E78" s="18" t="n"/>
      <c r="F78" s="21" t="n"/>
      <c r="G78" s="18" t="n"/>
      <c r="H78" s="26">
        <f>IFERROR(IF($A78="","",INDEX('Lotes TPA'!$A$5:$A$104,MATCH($A78,'Lotes TPA'!$N$5:$N$104,0))),"")</f>
        <v/>
      </c>
      <c r="I78" s="25">
        <f>IF($A78="","",COUNTIF('Lotes TPA'!$N$5:$N$104,$A78))</f>
        <v/>
      </c>
      <c r="J78" s="26">
        <f>IF($A78="","",IF(OR($B78="",$E78="",$F78="",$G78=""),"Dados incompletos",IF($G78="Outro","Fora do âmbito",IF($E78&lt;&gt;"Crédito","Movimento não é crédito",IF($I78=0,"Por conciliar",IF($I78=1,"Associado","Associação múltipla"))))))</f>
        <v/>
      </c>
      <c r="K78" s="19" t="n"/>
    </row>
    <row r="79">
      <c r="A79" s="18" t="n"/>
      <c r="B79" s="20" t="n"/>
      <c r="C79" s="20" t="n"/>
      <c r="D79" s="19" t="n"/>
      <c r="E79" s="18" t="n"/>
      <c r="F79" s="21" t="n"/>
      <c r="G79" s="18" t="n"/>
      <c r="H79" s="26">
        <f>IFERROR(IF($A79="","",INDEX('Lotes TPA'!$A$5:$A$104,MATCH($A79,'Lotes TPA'!$N$5:$N$104,0))),"")</f>
        <v/>
      </c>
      <c r="I79" s="25">
        <f>IF($A79="","",COUNTIF('Lotes TPA'!$N$5:$N$104,$A79))</f>
        <v/>
      </c>
      <c r="J79" s="26">
        <f>IF($A79="","",IF(OR($B79="",$E79="",$F79="",$G79=""),"Dados incompletos",IF($G79="Outro","Fora do âmbito",IF($E79&lt;&gt;"Crédito","Movimento não é crédito",IF($I79=0,"Por conciliar",IF($I79=1,"Associado","Associação múltipla"))))))</f>
        <v/>
      </c>
      <c r="K79" s="19" t="n"/>
    </row>
    <row r="80">
      <c r="A80" s="18" t="n"/>
      <c r="B80" s="20" t="n"/>
      <c r="C80" s="20" t="n"/>
      <c r="D80" s="19" t="n"/>
      <c r="E80" s="18" t="n"/>
      <c r="F80" s="21" t="n"/>
      <c r="G80" s="18" t="n"/>
      <c r="H80" s="26">
        <f>IFERROR(IF($A80="","",INDEX('Lotes TPA'!$A$5:$A$104,MATCH($A80,'Lotes TPA'!$N$5:$N$104,0))),"")</f>
        <v/>
      </c>
      <c r="I80" s="25">
        <f>IF($A80="","",COUNTIF('Lotes TPA'!$N$5:$N$104,$A80))</f>
        <v/>
      </c>
      <c r="J80" s="26">
        <f>IF($A80="","",IF(OR($B80="",$E80="",$F80="",$G80=""),"Dados incompletos",IF($G80="Outro","Fora do âmbito",IF($E80&lt;&gt;"Crédito","Movimento não é crédito",IF($I80=0,"Por conciliar",IF($I80=1,"Associado","Associação múltipla"))))))</f>
        <v/>
      </c>
      <c r="K80" s="19" t="n"/>
    </row>
    <row r="81">
      <c r="A81" s="18" t="n"/>
      <c r="B81" s="20" t="n"/>
      <c r="C81" s="20" t="n"/>
      <c r="D81" s="19" t="n"/>
      <c r="E81" s="18" t="n"/>
      <c r="F81" s="21" t="n"/>
      <c r="G81" s="18" t="n"/>
      <c r="H81" s="26">
        <f>IFERROR(IF($A81="","",INDEX('Lotes TPA'!$A$5:$A$104,MATCH($A81,'Lotes TPA'!$N$5:$N$104,0))),"")</f>
        <v/>
      </c>
      <c r="I81" s="25">
        <f>IF($A81="","",COUNTIF('Lotes TPA'!$N$5:$N$104,$A81))</f>
        <v/>
      </c>
      <c r="J81" s="26">
        <f>IF($A81="","",IF(OR($B81="",$E81="",$F81="",$G81=""),"Dados incompletos",IF($G81="Outro","Fora do âmbito",IF($E81&lt;&gt;"Crédito","Movimento não é crédito",IF($I81=0,"Por conciliar",IF($I81=1,"Associado","Associação múltipla"))))))</f>
        <v/>
      </c>
      <c r="K81" s="19" t="n"/>
    </row>
    <row r="82">
      <c r="A82" s="18" t="n"/>
      <c r="B82" s="20" t="n"/>
      <c r="C82" s="20" t="n"/>
      <c r="D82" s="19" t="n"/>
      <c r="E82" s="18" t="n"/>
      <c r="F82" s="21" t="n"/>
      <c r="G82" s="18" t="n"/>
      <c r="H82" s="26">
        <f>IFERROR(IF($A82="","",INDEX('Lotes TPA'!$A$5:$A$104,MATCH($A82,'Lotes TPA'!$N$5:$N$104,0))),"")</f>
        <v/>
      </c>
      <c r="I82" s="25">
        <f>IF($A82="","",COUNTIF('Lotes TPA'!$N$5:$N$104,$A82))</f>
        <v/>
      </c>
      <c r="J82" s="26">
        <f>IF($A82="","",IF(OR($B82="",$E82="",$F82="",$G82=""),"Dados incompletos",IF($G82="Outro","Fora do âmbito",IF($E82&lt;&gt;"Crédito","Movimento não é crédito",IF($I82=0,"Por conciliar",IF($I82=1,"Associado","Associação múltipla"))))))</f>
        <v/>
      </c>
      <c r="K82" s="19" t="n"/>
    </row>
    <row r="83">
      <c r="A83" s="18" t="n"/>
      <c r="B83" s="20" t="n"/>
      <c r="C83" s="20" t="n"/>
      <c r="D83" s="19" t="n"/>
      <c r="E83" s="18" t="n"/>
      <c r="F83" s="21" t="n"/>
      <c r="G83" s="18" t="n"/>
      <c r="H83" s="26">
        <f>IFERROR(IF($A83="","",INDEX('Lotes TPA'!$A$5:$A$104,MATCH($A83,'Lotes TPA'!$N$5:$N$104,0))),"")</f>
        <v/>
      </c>
      <c r="I83" s="25">
        <f>IF($A83="","",COUNTIF('Lotes TPA'!$N$5:$N$104,$A83))</f>
        <v/>
      </c>
      <c r="J83" s="26">
        <f>IF($A83="","",IF(OR($B83="",$E83="",$F83="",$G83=""),"Dados incompletos",IF($G83="Outro","Fora do âmbito",IF($E83&lt;&gt;"Crédito","Movimento não é crédito",IF($I83=0,"Por conciliar",IF($I83=1,"Associado","Associação múltipla"))))))</f>
        <v/>
      </c>
      <c r="K83" s="19" t="n"/>
    </row>
    <row r="84">
      <c r="A84" s="18" t="n"/>
      <c r="B84" s="20" t="n"/>
      <c r="C84" s="20" t="n"/>
      <c r="D84" s="19" t="n"/>
      <c r="E84" s="18" t="n"/>
      <c r="F84" s="21" t="n"/>
      <c r="G84" s="18" t="n"/>
      <c r="H84" s="26">
        <f>IFERROR(IF($A84="","",INDEX('Lotes TPA'!$A$5:$A$104,MATCH($A84,'Lotes TPA'!$N$5:$N$104,0))),"")</f>
        <v/>
      </c>
      <c r="I84" s="25">
        <f>IF($A84="","",COUNTIF('Lotes TPA'!$N$5:$N$104,$A84))</f>
        <v/>
      </c>
      <c r="J84" s="26">
        <f>IF($A84="","",IF(OR($B84="",$E84="",$F84="",$G84=""),"Dados incompletos",IF($G84="Outro","Fora do âmbito",IF($E84&lt;&gt;"Crédito","Movimento não é crédito",IF($I84=0,"Por conciliar",IF($I84=1,"Associado","Associação múltipla"))))))</f>
        <v/>
      </c>
      <c r="K84" s="19" t="n"/>
    </row>
    <row r="85">
      <c r="A85" s="18" t="n"/>
      <c r="B85" s="20" t="n"/>
      <c r="C85" s="20" t="n"/>
      <c r="D85" s="19" t="n"/>
      <c r="E85" s="18" t="n"/>
      <c r="F85" s="21" t="n"/>
      <c r="G85" s="18" t="n"/>
      <c r="H85" s="26">
        <f>IFERROR(IF($A85="","",INDEX('Lotes TPA'!$A$5:$A$104,MATCH($A85,'Lotes TPA'!$N$5:$N$104,0))),"")</f>
        <v/>
      </c>
      <c r="I85" s="25">
        <f>IF($A85="","",COUNTIF('Lotes TPA'!$N$5:$N$104,$A85))</f>
        <v/>
      </c>
      <c r="J85" s="26">
        <f>IF($A85="","",IF(OR($B85="",$E85="",$F85="",$G85=""),"Dados incompletos",IF($G85="Outro","Fora do âmbito",IF($E85&lt;&gt;"Crédito","Movimento não é crédito",IF($I85=0,"Por conciliar",IF($I85=1,"Associado","Associação múltipla"))))))</f>
        <v/>
      </c>
      <c r="K85" s="19" t="n"/>
    </row>
    <row r="86">
      <c r="A86" s="18" t="n"/>
      <c r="B86" s="20" t="n"/>
      <c r="C86" s="20" t="n"/>
      <c r="D86" s="19" t="n"/>
      <c r="E86" s="18" t="n"/>
      <c r="F86" s="21" t="n"/>
      <c r="G86" s="18" t="n"/>
      <c r="H86" s="26">
        <f>IFERROR(IF($A86="","",INDEX('Lotes TPA'!$A$5:$A$104,MATCH($A86,'Lotes TPA'!$N$5:$N$104,0))),"")</f>
        <v/>
      </c>
      <c r="I86" s="25">
        <f>IF($A86="","",COUNTIF('Lotes TPA'!$N$5:$N$104,$A86))</f>
        <v/>
      </c>
      <c r="J86" s="26">
        <f>IF($A86="","",IF(OR($B86="",$E86="",$F86="",$G86=""),"Dados incompletos",IF($G86="Outro","Fora do âmbito",IF($E86&lt;&gt;"Crédito","Movimento não é crédito",IF($I86=0,"Por conciliar",IF($I86=1,"Associado","Associação múltipla"))))))</f>
        <v/>
      </c>
      <c r="K86" s="19" t="n"/>
    </row>
    <row r="87">
      <c r="A87" s="18" t="n"/>
      <c r="B87" s="20" t="n"/>
      <c r="C87" s="20" t="n"/>
      <c r="D87" s="19" t="n"/>
      <c r="E87" s="18" t="n"/>
      <c r="F87" s="21" t="n"/>
      <c r="G87" s="18" t="n"/>
      <c r="H87" s="26">
        <f>IFERROR(IF($A87="","",INDEX('Lotes TPA'!$A$5:$A$104,MATCH($A87,'Lotes TPA'!$N$5:$N$104,0))),"")</f>
        <v/>
      </c>
      <c r="I87" s="25">
        <f>IF($A87="","",COUNTIF('Lotes TPA'!$N$5:$N$104,$A87))</f>
        <v/>
      </c>
      <c r="J87" s="26">
        <f>IF($A87="","",IF(OR($B87="",$E87="",$F87="",$G87=""),"Dados incompletos",IF($G87="Outro","Fora do âmbito",IF($E87&lt;&gt;"Crédito","Movimento não é crédito",IF($I87=0,"Por conciliar",IF($I87=1,"Associado","Associação múltipla"))))))</f>
        <v/>
      </c>
      <c r="K87" s="19" t="n"/>
    </row>
    <row r="88">
      <c r="A88" s="18" t="n"/>
      <c r="B88" s="20" t="n"/>
      <c r="C88" s="20" t="n"/>
      <c r="D88" s="19" t="n"/>
      <c r="E88" s="18" t="n"/>
      <c r="F88" s="21" t="n"/>
      <c r="G88" s="18" t="n"/>
      <c r="H88" s="26">
        <f>IFERROR(IF($A88="","",INDEX('Lotes TPA'!$A$5:$A$104,MATCH($A88,'Lotes TPA'!$N$5:$N$104,0))),"")</f>
        <v/>
      </c>
      <c r="I88" s="25">
        <f>IF($A88="","",COUNTIF('Lotes TPA'!$N$5:$N$104,$A88))</f>
        <v/>
      </c>
      <c r="J88" s="26">
        <f>IF($A88="","",IF(OR($B88="",$E88="",$F88="",$G88=""),"Dados incompletos",IF($G88="Outro","Fora do âmbito",IF($E88&lt;&gt;"Crédito","Movimento não é crédito",IF($I88=0,"Por conciliar",IF($I88=1,"Associado","Associação múltipla"))))))</f>
        <v/>
      </c>
      <c r="K88" s="19" t="n"/>
    </row>
    <row r="89">
      <c r="A89" s="18" t="n"/>
      <c r="B89" s="20" t="n"/>
      <c r="C89" s="20" t="n"/>
      <c r="D89" s="19" t="n"/>
      <c r="E89" s="18" t="n"/>
      <c r="F89" s="21" t="n"/>
      <c r="G89" s="18" t="n"/>
      <c r="H89" s="26">
        <f>IFERROR(IF($A89="","",INDEX('Lotes TPA'!$A$5:$A$104,MATCH($A89,'Lotes TPA'!$N$5:$N$104,0))),"")</f>
        <v/>
      </c>
      <c r="I89" s="25">
        <f>IF($A89="","",COUNTIF('Lotes TPA'!$N$5:$N$104,$A89))</f>
        <v/>
      </c>
      <c r="J89" s="26">
        <f>IF($A89="","",IF(OR($B89="",$E89="",$F89="",$G89=""),"Dados incompletos",IF($G89="Outro","Fora do âmbito",IF($E89&lt;&gt;"Crédito","Movimento não é crédito",IF($I89=0,"Por conciliar",IF($I89=1,"Associado","Associação múltipla"))))))</f>
        <v/>
      </c>
      <c r="K89" s="19" t="n"/>
    </row>
    <row r="90">
      <c r="A90" s="18" t="n"/>
      <c r="B90" s="20" t="n"/>
      <c r="C90" s="20" t="n"/>
      <c r="D90" s="19" t="n"/>
      <c r="E90" s="18" t="n"/>
      <c r="F90" s="21" t="n"/>
      <c r="G90" s="18" t="n"/>
      <c r="H90" s="26">
        <f>IFERROR(IF($A90="","",INDEX('Lotes TPA'!$A$5:$A$104,MATCH($A90,'Lotes TPA'!$N$5:$N$104,0))),"")</f>
        <v/>
      </c>
      <c r="I90" s="25">
        <f>IF($A90="","",COUNTIF('Lotes TPA'!$N$5:$N$104,$A90))</f>
        <v/>
      </c>
      <c r="J90" s="26">
        <f>IF($A90="","",IF(OR($B90="",$E90="",$F90="",$G90=""),"Dados incompletos",IF($G90="Outro","Fora do âmbito",IF($E90&lt;&gt;"Crédito","Movimento não é crédito",IF($I90=0,"Por conciliar",IF($I90=1,"Associado","Associação múltipla"))))))</f>
        <v/>
      </c>
      <c r="K90" s="19" t="n"/>
    </row>
    <row r="91">
      <c r="A91" s="18" t="n"/>
      <c r="B91" s="20" t="n"/>
      <c r="C91" s="20" t="n"/>
      <c r="D91" s="19" t="n"/>
      <c r="E91" s="18" t="n"/>
      <c r="F91" s="21" t="n"/>
      <c r="G91" s="18" t="n"/>
      <c r="H91" s="26">
        <f>IFERROR(IF($A91="","",INDEX('Lotes TPA'!$A$5:$A$104,MATCH($A91,'Lotes TPA'!$N$5:$N$104,0))),"")</f>
        <v/>
      </c>
      <c r="I91" s="25">
        <f>IF($A91="","",COUNTIF('Lotes TPA'!$N$5:$N$104,$A91))</f>
        <v/>
      </c>
      <c r="J91" s="26">
        <f>IF($A91="","",IF(OR($B91="",$E91="",$F91="",$G91=""),"Dados incompletos",IF($G91="Outro","Fora do âmbito",IF($E91&lt;&gt;"Crédito","Movimento não é crédito",IF($I91=0,"Por conciliar",IF($I91=1,"Associado","Associação múltipla"))))))</f>
        <v/>
      </c>
      <c r="K91" s="19" t="n"/>
    </row>
    <row r="92">
      <c r="A92" s="18" t="n"/>
      <c r="B92" s="20" t="n"/>
      <c r="C92" s="20" t="n"/>
      <c r="D92" s="19" t="n"/>
      <c r="E92" s="18" t="n"/>
      <c r="F92" s="21" t="n"/>
      <c r="G92" s="18" t="n"/>
      <c r="H92" s="26">
        <f>IFERROR(IF($A92="","",INDEX('Lotes TPA'!$A$5:$A$104,MATCH($A92,'Lotes TPA'!$N$5:$N$104,0))),"")</f>
        <v/>
      </c>
      <c r="I92" s="25">
        <f>IF($A92="","",COUNTIF('Lotes TPA'!$N$5:$N$104,$A92))</f>
        <v/>
      </c>
      <c r="J92" s="26">
        <f>IF($A92="","",IF(OR($B92="",$E92="",$F92="",$G92=""),"Dados incompletos",IF($G92="Outro","Fora do âmbito",IF($E92&lt;&gt;"Crédito","Movimento não é crédito",IF($I92=0,"Por conciliar",IF($I92=1,"Associado","Associação múltipla"))))))</f>
        <v/>
      </c>
      <c r="K92" s="19" t="n"/>
    </row>
    <row r="93">
      <c r="A93" s="18" t="n"/>
      <c r="B93" s="20" t="n"/>
      <c r="C93" s="20" t="n"/>
      <c r="D93" s="19" t="n"/>
      <c r="E93" s="18" t="n"/>
      <c r="F93" s="21" t="n"/>
      <c r="G93" s="18" t="n"/>
      <c r="H93" s="26">
        <f>IFERROR(IF($A93="","",INDEX('Lotes TPA'!$A$5:$A$104,MATCH($A93,'Lotes TPA'!$N$5:$N$104,0))),"")</f>
        <v/>
      </c>
      <c r="I93" s="25">
        <f>IF($A93="","",COUNTIF('Lotes TPA'!$N$5:$N$104,$A93))</f>
        <v/>
      </c>
      <c r="J93" s="26">
        <f>IF($A93="","",IF(OR($B93="",$E93="",$F93="",$G93=""),"Dados incompletos",IF($G93="Outro","Fora do âmbito",IF($E93&lt;&gt;"Crédito","Movimento não é crédito",IF($I93=0,"Por conciliar",IF($I93=1,"Associado","Associação múltipla"))))))</f>
        <v/>
      </c>
      <c r="K93" s="19" t="n"/>
    </row>
    <row r="94">
      <c r="A94" s="18" t="n"/>
      <c r="B94" s="20" t="n"/>
      <c r="C94" s="20" t="n"/>
      <c r="D94" s="19" t="n"/>
      <c r="E94" s="18" t="n"/>
      <c r="F94" s="21" t="n"/>
      <c r="G94" s="18" t="n"/>
      <c r="H94" s="26">
        <f>IFERROR(IF($A94="","",INDEX('Lotes TPA'!$A$5:$A$104,MATCH($A94,'Lotes TPA'!$N$5:$N$104,0))),"")</f>
        <v/>
      </c>
      <c r="I94" s="25">
        <f>IF($A94="","",COUNTIF('Lotes TPA'!$N$5:$N$104,$A94))</f>
        <v/>
      </c>
      <c r="J94" s="26">
        <f>IF($A94="","",IF(OR($B94="",$E94="",$F94="",$G94=""),"Dados incompletos",IF($G94="Outro","Fora do âmbito",IF($E94&lt;&gt;"Crédito","Movimento não é crédito",IF($I94=0,"Por conciliar",IF($I94=1,"Associado","Associação múltipla"))))))</f>
        <v/>
      </c>
      <c r="K94" s="19" t="n"/>
    </row>
    <row r="95">
      <c r="A95" s="18" t="n"/>
      <c r="B95" s="20" t="n"/>
      <c r="C95" s="20" t="n"/>
      <c r="D95" s="19" t="n"/>
      <c r="E95" s="18" t="n"/>
      <c r="F95" s="21" t="n"/>
      <c r="G95" s="18" t="n"/>
      <c r="H95" s="26">
        <f>IFERROR(IF($A95="","",INDEX('Lotes TPA'!$A$5:$A$104,MATCH($A95,'Lotes TPA'!$N$5:$N$104,0))),"")</f>
        <v/>
      </c>
      <c r="I95" s="25">
        <f>IF($A95="","",COUNTIF('Lotes TPA'!$N$5:$N$104,$A95))</f>
        <v/>
      </c>
      <c r="J95" s="26">
        <f>IF($A95="","",IF(OR($B95="",$E95="",$F95="",$G95=""),"Dados incompletos",IF($G95="Outro","Fora do âmbito",IF($E95&lt;&gt;"Crédito","Movimento não é crédito",IF($I95=0,"Por conciliar",IF($I95=1,"Associado","Associação múltipla"))))))</f>
        <v/>
      </c>
      <c r="K95" s="19" t="n"/>
    </row>
    <row r="96">
      <c r="A96" s="18" t="n"/>
      <c r="B96" s="20" t="n"/>
      <c r="C96" s="20" t="n"/>
      <c r="D96" s="19" t="n"/>
      <c r="E96" s="18" t="n"/>
      <c r="F96" s="21" t="n"/>
      <c r="G96" s="18" t="n"/>
      <c r="H96" s="26">
        <f>IFERROR(IF($A96="","",INDEX('Lotes TPA'!$A$5:$A$104,MATCH($A96,'Lotes TPA'!$N$5:$N$104,0))),"")</f>
        <v/>
      </c>
      <c r="I96" s="25">
        <f>IF($A96="","",COUNTIF('Lotes TPA'!$N$5:$N$104,$A96))</f>
        <v/>
      </c>
      <c r="J96" s="26">
        <f>IF($A96="","",IF(OR($B96="",$E96="",$F96="",$G96=""),"Dados incompletos",IF($G96="Outro","Fora do âmbito",IF($E96&lt;&gt;"Crédito","Movimento não é crédito",IF($I96=0,"Por conciliar",IF($I96=1,"Associado","Associação múltipla"))))))</f>
        <v/>
      </c>
      <c r="K96" s="19" t="n"/>
    </row>
    <row r="97">
      <c r="A97" s="18" t="n"/>
      <c r="B97" s="20" t="n"/>
      <c r="C97" s="20" t="n"/>
      <c r="D97" s="19" t="n"/>
      <c r="E97" s="18" t="n"/>
      <c r="F97" s="21" t="n"/>
      <c r="G97" s="18" t="n"/>
      <c r="H97" s="26">
        <f>IFERROR(IF($A97="","",INDEX('Lotes TPA'!$A$5:$A$104,MATCH($A97,'Lotes TPA'!$N$5:$N$104,0))),"")</f>
        <v/>
      </c>
      <c r="I97" s="25">
        <f>IF($A97="","",COUNTIF('Lotes TPA'!$N$5:$N$104,$A97))</f>
        <v/>
      </c>
      <c r="J97" s="26">
        <f>IF($A97="","",IF(OR($B97="",$E97="",$F97="",$G97=""),"Dados incompletos",IF($G97="Outro","Fora do âmbito",IF($E97&lt;&gt;"Crédito","Movimento não é crédito",IF($I97=0,"Por conciliar",IF($I97=1,"Associado","Associação múltipla"))))))</f>
        <v/>
      </c>
      <c r="K97" s="19" t="n"/>
    </row>
    <row r="98">
      <c r="A98" s="18" t="n"/>
      <c r="B98" s="20" t="n"/>
      <c r="C98" s="20" t="n"/>
      <c r="D98" s="19" t="n"/>
      <c r="E98" s="18" t="n"/>
      <c r="F98" s="21" t="n"/>
      <c r="G98" s="18" t="n"/>
      <c r="H98" s="26">
        <f>IFERROR(IF($A98="","",INDEX('Lotes TPA'!$A$5:$A$104,MATCH($A98,'Lotes TPA'!$N$5:$N$104,0))),"")</f>
        <v/>
      </c>
      <c r="I98" s="25">
        <f>IF($A98="","",COUNTIF('Lotes TPA'!$N$5:$N$104,$A98))</f>
        <v/>
      </c>
      <c r="J98" s="26">
        <f>IF($A98="","",IF(OR($B98="",$E98="",$F98="",$G98=""),"Dados incompletos",IF($G98="Outro","Fora do âmbito",IF($E98&lt;&gt;"Crédito","Movimento não é crédito",IF($I98=0,"Por conciliar",IF($I98=1,"Associado","Associação múltipla"))))))</f>
        <v/>
      </c>
      <c r="K98" s="19" t="n"/>
    </row>
    <row r="99">
      <c r="A99" s="18" t="n"/>
      <c r="B99" s="20" t="n"/>
      <c r="C99" s="20" t="n"/>
      <c r="D99" s="19" t="n"/>
      <c r="E99" s="18" t="n"/>
      <c r="F99" s="21" t="n"/>
      <c r="G99" s="18" t="n"/>
      <c r="H99" s="26">
        <f>IFERROR(IF($A99="","",INDEX('Lotes TPA'!$A$5:$A$104,MATCH($A99,'Lotes TPA'!$N$5:$N$104,0))),"")</f>
        <v/>
      </c>
      <c r="I99" s="25">
        <f>IF($A99="","",COUNTIF('Lotes TPA'!$N$5:$N$104,$A99))</f>
        <v/>
      </c>
      <c r="J99" s="26">
        <f>IF($A99="","",IF(OR($B99="",$E99="",$F99="",$G99=""),"Dados incompletos",IF($G99="Outro","Fora do âmbito",IF($E99&lt;&gt;"Crédito","Movimento não é crédito",IF($I99=0,"Por conciliar",IF($I99=1,"Associado","Associação múltipla"))))))</f>
        <v/>
      </c>
      <c r="K99" s="19" t="n"/>
    </row>
    <row r="100">
      <c r="A100" s="18" t="n"/>
      <c r="B100" s="20" t="n"/>
      <c r="C100" s="20" t="n"/>
      <c r="D100" s="19" t="n"/>
      <c r="E100" s="18" t="n"/>
      <c r="F100" s="21" t="n"/>
      <c r="G100" s="18" t="n"/>
      <c r="H100" s="26">
        <f>IFERROR(IF($A100="","",INDEX('Lotes TPA'!$A$5:$A$104,MATCH($A100,'Lotes TPA'!$N$5:$N$104,0))),"")</f>
        <v/>
      </c>
      <c r="I100" s="25">
        <f>IF($A100="","",COUNTIF('Lotes TPA'!$N$5:$N$104,$A100))</f>
        <v/>
      </c>
      <c r="J100" s="26">
        <f>IF($A100="","",IF(OR($B100="",$E100="",$F100="",$G100=""),"Dados incompletos",IF($G100="Outro","Fora do âmbito",IF($E100&lt;&gt;"Crédito","Movimento não é crédito",IF($I100=0,"Por conciliar",IF($I100=1,"Associado","Associação múltipla"))))))</f>
        <v/>
      </c>
      <c r="K100" s="19" t="n"/>
    </row>
    <row r="101">
      <c r="A101" s="18" t="n"/>
      <c r="B101" s="20" t="n"/>
      <c r="C101" s="20" t="n"/>
      <c r="D101" s="19" t="n"/>
      <c r="E101" s="18" t="n"/>
      <c r="F101" s="21" t="n"/>
      <c r="G101" s="18" t="n"/>
      <c r="H101" s="26">
        <f>IFERROR(IF($A101="","",INDEX('Lotes TPA'!$A$5:$A$104,MATCH($A101,'Lotes TPA'!$N$5:$N$104,0))),"")</f>
        <v/>
      </c>
      <c r="I101" s="25">
        <f>IF($A101="","",COUNTIF('Lotes TPA'!$N$5:$N$104,$A101))</f>
        <v/>
      </c>
      <c r="J101" s="26">
        <f>IF($A101="","",IF(OR($B101="",$E101="",$F101="",$G101=""),"Dados incompletos",IF($G101="Outro","Fora do âmbito",IF($E101&lt;&gt;"Crédito","Movimento não é crédito",IF($I101=0,"Por conciliar",IF($I101=1,"Associado","Associação múltipla"))))))</f>
        <v/>
      </c>
      <c r="K101" s="19" t="n"/>
    </row>
    <row r="102">
      <c r="A102" s="18" t="n"/>
      <c r="B102" s="20" t="n"/>
      <c r="C102" s="20" t="n"/>
      <c r="D102" s="19" t="n"/>
      <c r="E102" s="18" t="n"/>
      <c r="F102" s="21" t="n"/>
      <c r="G102" s="18" t="n"/>
      <c r="H102" s="26">
        <f>IFERROR(IF($A102="","",INDEX('Lotes TPA'!$A$5:$A$104,MATCH($A102,'Lotes TPA'!$N$5:$N$104,0))),"")</f>
        <v/>
      </c>
      <c r="I102" s="25">
        <f>IF($A102="","",COUNTIF('Lotes TPA'!$N$5:$N$104,$A102))</f>
        <v/>
      </c>
      <c r="J102" s="26">
        <f>IF($A102="","",IF(OR($B102="",$E102="",$F102="",$G102=""),"Dados incompletos",IF($G102="Outro","Fora do âmbito",IF($E102&lt;&gt;"Crédito","Movimento não é crédito",IF($I102=0,"Por conciliar",IF($I102=1,"Associado","Associação múltipla"))))))</f>
        <v/>
      </c>
      <c r="K102" s="19" t="n"/>
    </row>
    <row r="103">
      <c r="A103" s="18" t="n"/>
      <c r="B103" s="20" t="n"/>
      <c r="C103" s="20" t="n"/>
      <c r="D103" s="19" t="n"/>
      <c r="E103" s="18" t="n"/>
      <c r="F103" s="21" t="n"/>
      <c r="G103" s="18" t="n"/>
      <c r="H103" s="26">
        <f>IFERROR(IF($A103="","",INDEX('Lotes TPA'!$A$5:$A$104,MATCH($A103,'Lotes TPA'!$N$5:$N$104,0))),"")</f>
        <v/>
      </c>
      <c r="I103" s="25">
        <f>IF($A103="","",COUNTIF('Lotes TPA'!$N$5:$N$104,$A103))</f>
        <v/>
      </c>
      <c r="J103" s="26">
        <f>IF($A103="","",IF(OR($B103="",$E103="",$F103="",$G103=""),"Dados incompletos",IF($G103="Outro","Fora do âmbito",IF($E103&lt;&gt;"Crédito","Movimento não é crédito",IF($I103=0,"Por conciliar",IF($I103=1,"Associado","Associação múltipla"))))))</f>
        <v/>
      </c>
      <c r="K103" s="19" t="n"/>
    </row>
    <row r="104">
      <c r="A104" s="18" t="n"/>
      <c r="B104" s="20" t="n"/>
      <c r="C104" s="20" t="n"/>
      <c r="D104" s="19" t="n"/>
      <c r="E104" s="18" t="n"/>
      <c r="F104" s="21" t="n"/>
      <c r="G104" s="18" t="n"/>
      <c r="H104" s="26">
        <f>IFERROR(IF($A104="","",INDEX('Lotes TPA'!$A$5:$A$104,MATCH($A104,'Lotes TPA'!$N$5:$N$104,0))),"")</f>
        <v/>
      </c>
      <c r="I104" s="25">
        <f>IF($A104="","",COUNTIF('Lotes TPA'!$N$5:$N$104,$A104))</f>
        <v/>
      </c>
      <c r="J104" s="26">
        <f>IF($A104="","",IF(OR($B104="",$E104="",$F104="",$G104=""),"Dados incompletos",IF($G104="Outro","Fora do âmbito",IF($E104&lt;&gt;"Crédito","Movimento não é crédito",IF($I104=0,"Por conciliar",IF($I104=1,"Associado","Associação múltipla"))))))</f>
        <v/>
      </c>
      <c r="K104" s="19" t="n"/>
    </row>
    <row r="106">
      <c r="A106" s="8" t="inlineStr">
        <is>
          <t>Controlo final dos movimentos</t>
        </is>
      </c>
      <c r="E106" s="27" t="inlineStr">
        <is>
          <t>Créditos registados</t>
        </is>
      </c>
      <c r="F106" s="29">
        <f>SUMIFS($F$5:$F$104,$E$5:$E$104,"Crédito")</f>
        <v/>
      </c>
      <c r="H106" s="27" t="inlineStr">
        <is>
          <t>Movimentos associados uma vez</t>
        </is>
      </c>
      <c r="I106" s="30">
        <f>COUNTIF($I$5:$I$104,1)</f>
        <v/>
      </c>
      <c r="J106" s="27" t="inlineStr">
        <is>
          <t>Associações múltiplas</t>
        </is>
      </c>
      <c r="K106" s="30">
        <f>COUNTIF($I$5:$I$104,"&gt;1")</f>
        <v/>
      </c>
    </row>
  </sheetData>
  <mergeCells count="2">
    <mergeCell ref="A1:K1"/>
    <mergeCell ref="A2:K2"/>
  </mergeCells>
  <conditionalFormatting sqref="A5:A104">
    <cfRule type="expression" priority="1" dxfId="3">
      <formula>AND($A5&lt;&gt;"",COUNTIF($A$5:$A$104,$A5)&gt;1)</formula>
    </cfRule>
  </conditionalFormatting>
  <conditionalFormatting sqref="A5:K104">
    <cfRule type="expression" priority="2" dxfId="0">
      <formula>AND($A5&lt;&gt;"",OR($B5="",$E5="",$F5="",$G5=""))</formula>
    </cfRule>
  </conditionalFormatting>
  <conditionalFormatting sqref="J5:J104">
    <cfRule type="expression" priority="3" dxfId="1">
      <formula>$J5="Associado"</formula>
    </cfRule>
    <cfRule type="expression" priority="4" dxfId="2">
      <formula>$J5="Por conciliar"</formula>
    </cfRule>
    <cfRule type="expression" priority="5" dxfId="3">
      <formula>$J5="Associação múltipla"</formula>
    </cfRule>
    <cfRule type="expression" priority="6" dxfId="3">
      <formula>$J5="Movimento não é crédito"</formula>
    </cfRule>
    <cfRule type="expression" priority="7" dxfId="0">
      <formula>$J5="Dados incompletos"</formula>
    </cfRule>
    <cfRule type="expression" priority="8" dxfId="4">
      <formula>$J5="Fora do âmbito"</formula>
    </cfRule>
  </conditionalFormatting>
  <dataValidations count="6">
    <dataValidation sqref="A5:A104" showErrorMessage="1" showInputMessage="1" allowBlank="1" errorTitle="ID do movimento inválido" error="O ID do movimento já existe ou não é válido." promptTitle="ID do movimento" prompt="Introduza um identificador único, por exemplo MB-2026-001." type="custom">
      <formula1>=OR(A5="",COUNTIF($A$5:$A$104,A5)=1)</formula1>
    </dataValidation>
    <dataValidation sqref="E5:E104" showErrorMessage="1" showInputMessage="1" allowBlank="1" errorTitle="Tipo inválido" error="Selecione Crédito ou Débito." promptTitle="Tipo de movimento" prompt="Selecione Crédito ou Débito. O montante deve ser sempre introduzido como valor positivo." type="list">
      <formula1>='Instruções'!$F$5:$F$6</formula1>
    </dataValidation>
    <dataValidation sqref="F5:F104" showErrorMessage="1" showInputMessage="1" allowBlank="1" errorTitle="Montante inválido" error="Introduza um montante igual ou superior a zero." promptTitle="Montante" prompt="Introduza um montante igual ou superior a zero. Indique o sentido do movimento na coluna Tipo de movimento." type="custom">
      <formula1>=OR(F5="",AND(ISNUMBER(F5),F5&gt;=0))</formula1>
    </dataValidation>
    <dataValidation sqref="G5:G104" showErrorMessage="1" showInputMessage="1" allowBlank="1" errorTitle="Origem inválida" error="Selecione TPA, Possível TPA ou Outro." promptTitle="Origem assinalada" prompt="Selecione TPA quando a origem estiver identificada, Possível TPA enquanto estiver por confirmar, ou Outro quando não fizer parte desta reconciliação." type="list">
      <formula1>='Instruções'!$H$5:$H$7</formula1>
    </dataValidation>
    <dataValidation sqref="B5:B104" showErrorMessage="1" showInputMessage="1" allowBlank="1" errorTitle="Data inválida" error="Introduza uma data válida do Excel." promptTitle="Data" prompt="Introduza uma data válida do Excel." type="custom">
      <formula1>=OR(B5="",ISNUMBER(B5))</formula1>
    </dataValidation>
    <dataValidation sqref="C5:C104" showErrorMessage="1" showInputMessage="1" allowBlank="1" errorTitle="Data inválida" error="Introduza uma data válida do Excel." promptTitle="Data" prompt="Introduza uma data válida do Excel." type="custom">
      <formula1>=OR(C5="",ISNUMBER(C5))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4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72" customWidth="1" min="3" max="3"/>
    <col width="3" customWidth="1" min="4" max="4"/>
    <col width="3" customWidth="1" min="5" max="5"/>
    <col width="20" customWidth="1" min="6" max="6"/>
    <col width="3" customWidth="1" min="7" max="7"/>
    <col width="22" customWidth="1" min="8" max="8"/>
  </cols>
  <sheetData>
    <row r="1" ht="28" customHeight="1">
      <c r="A1" s="1" t="inlineStr">
        <is>
          <t>Instruções e parâmetros</t>
        </is>
      </c>
    </row>
    <row r="4">
      <c r="A4" s="17" t="inlineStr">
        <is>
          <t>Parâmetro</t>
        </is>
      </c>
      <c r="B4" s="17" t="inlineStr">
        <is>
          <t>Valor</t>
        </is>
      </c>
      <c r="C4" s="17" t="inlineStr">
        <is>
          <t>Utilização e confirmação necessária</t>
        </is>
      </c>
      <c r="F4" s="31" t="inlineStr">
        <is>
          <t>Tipos de movimento</t>
        </is>
      </c>
      <c r="H4" s="31" t="inlineStr">
        <is>
          <t>Origens assinaladas</t>
        </is>
      </c>
    </row>
    <row r="5" ht="48" customHeight="1">
      <c r="A5" s="32" t="inlineStr">
        <is>
          <t>Tolerância de valor na conciliação</t>
        </is>
      </c>
      <c r="B5" s="33" t="n">
        <v>0</v>
      </c>
      <c r="C5" s="32" t="inlineStr">
        <is>
          <t>Margem operacional usada para assinalar diferenças entre o líquido esperado e o crédito efetivo. O valor inicial é zero, exigindo igualdade exata. Confirme internamente qualquer tolerância aplicável.</t>
        </is>
      </c>
      <c r="F5" s="34" t="inlineStr">
        <is>
          <t>Crédito</t>
        </is>
      </c>
      <c r="H5" s="34" t="inlineStr">
        <is>
          <t>TPA</t>
        </is>
      </c>
    </row>
    <row r="6" ht="48" customHeight="1">
      <c r="A6" s="32" t="inlineStr">
        <is>
          <t>Tolerância de data (dias)</t>
        </is>
      </c>
      <c r="B6" s="35" t="n">
        <v>0</v>
      </c>
      <c r="C6" s="32" t="inlineStr">
        <is>
          <t>Janela operacional usada para assinalar diferenças entre a data prevista e a data de valor. O valor inicial é zero. Confirme qualquer prática ou prazo com a entidade adquirente, contrato ou documentação aplicável.</t>
        </is>
      </c>
      <c r="F6" s="34" t="inlineStr">
        <is>
          <t>Débito</t>
        </is>
      </c>
      <c r="H6" s="34" t="inlineStr">
        <is>
          <t>Possível TPA</t>
        </is>
      </c>
    </row>
    <row r="7">
      <c r="H7" s="34" t="inlineStr">
        <is>
          <t>Outro</t>
        </is>
      </c>
    </row>
    <row r="9">
      <c r="A9" s="36" t="inlineStr">
        <is>
          <t>Finalidade do ficheiro</t>
        </is>
      </c>
    </row>
    <row r="10" ht="48" customHeight="1">
      <c r="A10" s="32" t="inlineStr">
        <is>
          <t>Este ficheiro apoia a reconciliação operacional entre lotes de pagamentos por TPA, comissões registadas, datas de crédito previstas ou observadas e movimentos bancários. A reconciliação é feita ao nível do lote e não substitui documentação da entidade adquirente, extratos bancários, registos contabilísticos ou validações profissionais.</t>
        </is>
      </c>
    </row>
    <row r="12">
      <c r="A12" s="36" t="inlineStr">
        <is>
          <t>Sequência de utilização</t>
        </is>
      </c>
    </row>
    <row r="13" ht="28" customHeight="1">
      <c r="A13" s="32" t="inlineStr">
        <is>
          <t>1. Registe primeiro os movimentos relevantes do extrato na folha Movimentos Bancários.</t>
        </is>
      </c>
    </row>
    <row r="14" ht="28" customHeight="1">
      <c r="A14" s="32" t="inlineStr">
        <is>
          <t>2. Atribua um ID do movimento único a cada linha bancária.</t>
        </is>
      </c>
    </row>
    <row r="15" ht="28" customHeight="1">
      <c r="A15" s="32" t="inlineStr">
        <is>
          <t>3. Indique se o movimento é Crédito ou Débito e classifique a origem como TPA, Possível TPA ou Outro.</t>
        </is>
      </c>
    </row>
    <row r="16" ht="28" customHeight="1">
      <c r="A16" s="32" t="inlineStr">
        <is>
          <t>4. Registe os lotes na folha Lotes TPA, usando a informação disponibilizada pela entidade adquirente.</t>
        </is>
      </c>
    </row>
    <row r="17" ht="28" customHeight="1">
      <c r="A17" s="32" t="inlineStr">
        <is>
          <t>5. Introduza o bruto, a comissão indicada ou, em alternativa, a taxa de comissão contratada confirmada.</t>
        </is>
      </c>
    </row>
    <row r="18" ht="28" customHeight="1">
      <c r="A18" s="32" t="inlineStr">
        <is>
          <t>6. Introduza a data de crédito prevista apenas quando a mesma estiver confirmada na documentação ou processo aplicável.</t>
        </is>
      </c>
    </row>
    <row r="19" ht="28" customHeight="1">
      <c r="A19" s="32" t="inlineStr">
        <is>
          <t>7. Selecione manualmente o movimento bancário correspondente em ID do movimento bancário associado.</t>
        </is>
      </c>
    </row>
    <row r="20" ht="28" customHeight="1">
      <c r="A20" s="32" t="inlineStr">
        <is>
          <t>8. Analise os estados calculados e resolva lotes pendentes, diferenças de valor, diferenças de data e movimentos repetidos.</t>
        </is>
      </c>
    </row>
    <row r="21" ht="28" customHeight="1">
      <c r="A21" s="32" t="inlineStr">
        <is>
          <t>9. Consulte o Painel para acompanhar os totais e as exceções.</t>
        </is>
      </c>
    </row>
    <row r="23">
      <c r="A23" s="36" t="inlineStr">
        <is>
          <t>Estados de conciliação</t>
        </is>
      </c>
    </row>
    <row r="24">
      <c r="A24" s="31" t="inlineStr">
        <is>
          <t>Estado</t>
        </is>
      </c>
      <c r="B24" s="31" t="inlineStr">
        <is>
          <t>Significado operacional</t>
        </is>
      </c>
    </row>
    <row r="25" ht="34" customHeight="1">
      <c r="A25" s="37" t="inlineStr">
        <is>
          <t>Conferido</t>
        </is>
      </c>
      <c r="B25" s="37" t="inlineStr">
        <is>
          <t>Existe uma associação única, o movimento é crédito e as diferenças de valor e de data encontram-se dentro das tolerâncias configuradas.</t>
        </is>
      </c>
    </row>
    <row r="26" ht="34" customHeight="1">
      <c r="A26" s="32" t="inlineStr">
        <is>
          <t>Por conciliar</t>
        </is>
      </c>
      <c r="B26" s="32" t="inlineStr">
        <is>
          <t>O lote ainda não tem movimento bancário associado.</t>
        </is>
      </c>
    </row>
    <row r="27" ht="34" customHeight="1">
      <c r="A27" s="37" t="inlineStr">
        <is>
          <t>Diferença de valor</t>
        </is>
      </c>
      <c r="B27" s="37" t="inlineStr">
        <is>
          <t>O crédito efetivo difere do líquido esperado acima da tolerância de valor configurada.</t>
        </is>
      </c>
    </row>
    <row r="28" ht="34" customHeight="1">
      <c r="A28" s="32" t="inlineStr">
        <is>
          <t>Data fora da janela</t>
        </is>
      </c>
      <c r="B28" s="32" t="inlineStr">
        <is>
          <t>A data de valor difere da data prevista acima da tolerância de dias configurada.</t>
        </is>
      </c>
    </row>
    <row r="29" ht="34" customHeight="1">
      <c r="A29" s="37" t="inlineStr">
        <is>
          <t>Movimento repetido</t>
        </is>
      </c>
      <c r="B29" s="37" t="inlineStr">
        <is>
          <t>O mesmo ID de movimento bancário foi associado a mais do que um lote.</t>
        </is>
      </c>
    </row>
    <row r="30" ht="34" customHeight="1">
      <c r="A30" s="32" t="inlineStr">
        <is>
          <t>Movimento não é crédito</t>
        </is>
      </c>
      <c r="B30" s="32" t="inlineStr">
        <is>
          <t>O movimento associado está classificado como débito.</t>
        </is>
      </c>
    </row>
    <row r="31" ht="34" customHeight="1">
      <c r="A31" s="37" t="inlineStr">
        <is>
          <t>Verificar movimento</t>
        </is>
      </c>
      <c r="B31" s="37" t="inlineStr">
        <is>
          <t>O identificador associado não devolveu dados suficientes do movimento bancário.</t>
        </is>
      </c>
    </row>
    <row r="32" ht="34" customHeight="1">
      <c r="A32" s="32" t="inlineStr">
        <is>
          <t>Dados do lote incompletos</t>
        </is>
      </c>
      <c r="B32" s="32" t="inlineStr">
        <is>
          <t>Faltam elementos essenciais para determinar o líquido esperado ou avaliar a data de crédito.</t>
        </is>
      </c>
    </row>
    <row r="35">
      <c r="A35" s="36" t="inlineStr">
        <is>
          <t>Limites e cuidados</t>
        </is>
      </c>
    </row>
    <row r="36" ht="32" customHeight="1">
      <c r="A36" s="32" t="inlineStr">
        <is>
          <t>• O ficheiro não calcula automaticamente prazos de crédito, taxas de comissão, custos contratuais ou regras da entidade adquirente.</t>
        </is>
      </c>
    </row>
    <row r="37" ht="32" customHeight="1">
      <c r="A37" s="32" t="inlineStr">
        <is>
          <t>• As taxas de comissão, datas previstas e eventuais tolerâncias devem ser confirmadas no contrato, portal da entidade adquirente, extrato bancário ou outra documentação aplicável.</t>
        </is>
      </c>
    </row>
    <row r="38" ht="32" customHeight="1">
      <c r="A38" s="32" t="inlineStr">
        <is>
          <t>• Não são assumidas regras fiscais, contabilísticas, contratuais ou de conformidade.</t>
        </is>
      </c>
    </row>
    <row r="39" ht="32" customHeight="1">
      <c r="A39" s="32" t="inlineStr">
        <is>
          <t>• Não associe um movimento bancário a vários lotes, salvo se a situação for analisada e tratada fora deste modelo; o ficheiro assinala essa situação como exceção.</t>
        </is>
      </c>
    </row>
    <row r="40" ht="32" customHeight="1">
      <c r="A40" s="32" t="inlineStr">
        <is>
          <t>• Os exemplos incluídos são sintéticos e servem apenas para demonstrar o funcionamento.</t>
        </is>
      </c>
    </row>
    <row r="41" ht="32" customHeight="1">
      <c r="A41" s="32" t="inlineStr">
        <is>
          <t>• As fórmulas e validações estão preparadas para 100 linhas operacionais por folha. Para ultrapassar esse limite, expanda de forma consistente as tabelas, fórmulas, validações e formatação condicional.</t>
        </is>
      </c>
    </row>
  </sheetData>
  <mergeCells count="1"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2026-09-02T18:13:54Z</dcterms:created>
  <dcterms:modified xmlns:dcterms="http://purl.org/dc/terms/" xmlns:xsi="http://www.w3.org/2001/XMLSchema-instance" xsi:type="dcterms:W3CDTF">2026-09-02T18:13:54Z</dcterms:modified>
</cp:coreProperties>
</file>