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nel" sheetId="1" state="visible" r:id="rId1"/>
    <sheet xmlns:r="http://schemas.openxmlformats.org/officeDocument/2006/relationships" name="Registo" sheetId="2" state="visible" r:id="rId2"/>
    <sheet xmlns:r="http://schemas.openxmlformats.org/officeDocument/2006/relationships" name="Parâmetros" sheetId="3" state="visible" r:id="rId3"/>
    <sheet xmlns:r="http://schemas.openxmlformats.org/officeDocument/2006/relationships" name="Instruções" sheetId="4" state="visible" r:id="rId4"/>
  </sheets>
  <definedNames/>
  <calcPr calcId="124519" calcMode="auto" fullCalcOnLoad="1" forceFullCalc="1"/>
</workbook>
</file>

<file path=xl/styles.xml><?xml version="1.0" encoding="utf-8"?>
<styleSheet xmlns="http://schemas.openxmlformats.org/spreadsheetml/2006/main">
  <numFmts count="3">
    <numFmt numFmtId="164" formatCode="d/m/yyyy"/>
    <numFmt numFmtId="165" formatCode="# ##0,00 &quot;€&quot;"/>
    <numFmt numFmtId="166" formatCode="0,00%"/>
  </numFmts>
  <fonts count="5">
    <font>
      <name val="Calibri"/>
      <family val="2"/>
      <color theme="1"/>
      <sz val="11"/>
      <scheme val="minor"/>
    </font>
    <font>
      <name val="Calibri"/>
      <b val="1"/>
      <color rgb="00FFFFFF"/>
      <sz val="15"/>
    </font>
    <font>
      <name val="Calibri"/>
      <i val="1"/>
      <color rgb="00FFFFFF"/>
      <sz val="11"/>
    </font>
    <font>
      <name val="Calibri"/>
      <b val="1"/>
      <color rgb="00FFFFFF"/>
      <sz val="11"/>
    </font>
    <font>
      <name val="Calibri"/>
      <color rgb="001F2933"/>
      <sz val="10"/>
    </font>
  </fonts>
  <fills count="8">
    <fill>
      <patternFill/>
    </fill>
    <fill>
      <patternFill patternType="gray125"/>
    </fill>
    <fill>
      <patternFill patternType="solid">
        <fgColor rgb="000B4F6C"/>
      </patternFill>
    </fill>
    <fill>
      <patternFill patternType="solid">
        <fgColor rgb="00146B4A"/>
      </patternFill>
    </fill>
    <fill>
      <patternFill patternType="solid">
        <fgColor rgb="00FFF3D6"/>
      </patternFill>
    </fill>
    <fill>
      <patternFill patternType="solid">
        <fgColor rgb="00E7E6E6"/>
      </patternFill>
    </fill>
    <fill>
      <patternFill patternType="solid">
        <fgColor rgb="00F5F0E6"/>
      </patternFill>
    </fill>
    <fill>
      <patternFill patternType="solid">
        <fgColor rgb="00FFFFFF"/>
      </patternFill>
    </fill>
  </fills>
  <borders count="2">
    <border>
      <left/>
      <right/>
      <top/>
      <bottom/>
      <diagonal/>
    </border>
    <border>
      <left style="thin">
        <color rgb="00CBD5D8"/>
      </left>
      <right style="thin">
        <color rgb="00CBD5D8"/>
      </right>
      <top style="thin">
        <color rgb="00CBD5D8"/>
      </top>
      <bottom style="thin">
        <color rgb="00CBD5D8"/>
      </bottom>
    </border>
  </borders>
  <cellStyleXfs count="1">
    <xf numFmtId="0" fontId="0" fillId="0" borderId="0"/>
  </cellStyleXfs>
  <cellXfs count="46">
    <xf numFmtId="0" fontId="0" fillId="0" borderId="0" pivotButton="0" quotePrefix="0" xfId="0"/>
    <xf numFmtId="0" fontId="1" fillId="2" borderId="0" applyAlignment="1" pivotButton="0" quotePrefix="0" xfId="0">
      <alignment horizontal="left" vertical="center"/>
    </xf>
    <xf numFmtId="0" fontId="2" fillId="3" borderId="1" applyAlignment="1" pivotButton="0" quotePrefix="0" xfId="0">
      <alignment horizontal="left" vertical="center"/>
    </xf>
    <xf numFmtId="0" fontId="2" fillId="3" borderId="1" pivotButton="0" quotePrefix="0" xfId="0"/>
    <xf numFmtId="0" fontId="3" fillId="3" borderId="1" applyAlignment="1" pivotButton="0" quotePrefix="0" xfId="0">
      <alignment horizontal="left" vertical="center"/>
    </xf>
    <xf numFmtId="164" fontId="0" fillId="4" borderId="1" applyAlignment="1" pivotButton="0" quotePrefix="0" xfId="0">
      <alignment horizontal="center" vertical="center"/>
    </xf>
    <xf numFmtId="0" fontId="0" fillId="5" borderId="1" applyAlignment="1" pivotButton="0" quotePrefix="0" xfId="0">
      <alignment horizontal="center" vertical="center"/>
    </xf>
    <xf numFmtId="0" fontId="3" fillId="2" borderId="1" pivotButton="0" quotePrefix="0" xfId="0"/>
    <xf numFmtId="0" fontId="0" fillId="2" borderId="1" pivotButton="0" quotePrefix="0" xfId="0"/>
    <xf numFmtId="0" fontId="4" fillId="6" borderId="1" applyAlignment="1" pivotButton="0" quotePrefix="0" xfId="0">
      <alignment horizontal="left" vertical="center"/>
    </xf>
    <xf numFmtId="1" fontId="4" fillId="5" borderId="1" applyAlignment="1" pivotButton="0" quotePrefix="0" xfId="0">
      <alignment horizontal="right" vertical="center"/>
    </xf>
    <xf numFmtId="165" fontId="4" fillId="5" borderId="1" applyAlignment="1" pivotButton="0" quotePrefix="0" xfId="0">
      <alignment horizontal="right" vertical="center"/>
    </xf>
    <xf numFmtId="166" fontId="4" fillId="5" borderId="1" applyAlignment="1" pivotButton="0" quotePrefix="0" xfId="0">
      <alignment horizontal="right" vertical="center"/>
    </xf>
    <xf numFmtId="0" fontId="4" fillId="5" borderId="1" applyAlignment="1" pivotButton="0" quotePrefix="0" xfId="0">
      <alignment horizontal="left" vertical="top" wrapText="1"/>
    </xf>
    <xf numFmtId="0" fontId="3" fillId="2" borderId="1" applyAlignment="1" pivotButton="0" quotePrefix="0" xfId="0">
      <alignment horizontal="center" vertical="center"/>
    </xf>
    <xf numFmtId="165" fontId="4" fillId="6" borderId="1" applyAlignment="1" pivotButton="0" quotePrefix="0" xfId="0">
      <alignment horizontal="right" vertical="center"/>
    </xf>
    <xf numFmtId="0" fontId="4" fillId="7" borderId="1" applyAlignment="1" pivotButton="0" quotePrefix="0" xfId="0">
      <alignment horizontal="left" vertical="center"/>
    </xf>
    <xf numFmtId="165" fontId="4" fillId="7" borderId="1" applyAlignment="1" pivotButton="0" quotePrefix="0" xfId="0">
      <alignment horizontal="right" vertical="center"/>
    </xf>
    <xf numFmtId="0" fontId="3" fillId="2" borderId="1" applyAlignment="1" pivotButton="0" quotePrefix="0" xfId="0">
      <alignment horizontal="center" vertical="center" wrapText="1"/>
    </xf>
    <xf numFmtId="0" fontId="4" fillId="5" borderId="1" applyAlignment="1" pivotButton="0" quotePrefix="0" xfId="0">
      <alignment horizontal="center" vertical="center"/>
    </xf>
    <xf numFmtId="164" fontId="4" fillId="4" borderId="1" applyAlignment="1" pivotButton="0" quotePrefix="0" xfId="0">
      <alignment horizontal="center" vertical="center"/>
    </xf>
    <xf numFmtId="0" fontId="4" fillId="4" borderId="1" applyAlignment="1" pivotButton="0" quotePrefix="0" xfId="0">
      <alignment horizontal="left" vertical="top" wrapText="1"/>
    </xf>
    <xf numFmtId="0" fontId="4" fillId="4" borderId="1" applyAlignment="1" pivotButton="0" quotePrefix="0" xfId="0">
      <alignment horizontal="center" vertical="center"/>
    </xf>
    <xf numFmtId="1" fontId="4" fillId="4" borderId="1" applyAlignment="1" pivotButton="0" quotePrefix="0" xfId="0">
      <alignment horizontal="center" vertical="center"/>
    </xf>
    <xf numFmtId="165" fontId="4" fillId="4" borderId="1" applyAlignment="1" pivotButton="0" quotePrefix="0" xfId="0">
      <alignment horizontal="center" vertical="center"/>
    </xf>
    <xf numFmtId="165" fontId="4" fillId="5" borderId="1" applyAlignment="1" pivotButton="0" quotePrefix="0" xfId="0">
      <alignment horizontal="center" vertical="center"/>
    </xf>
    <xf numFmtId="1" fontId="3" fillId="3" borderId="1" applyAlignment="1" pivotButton="0" quotePrefix="0" xfId="0">
      <alignment horizontal="right" vertical="center"/>
    </xf>
    <xf numFmtId="165" fontId="3" fillId="3" borderId="1" applyAlignment="1" pivotButton="0" quotePrefix="0" xfId="0">
      <alignment horizontal="right" vertical="center"/>
    </xf>
    <xf numFmtId="0" fontId="4" fillId="6" borderId="1" applyAlignment="1" pivotButton="0" quotePrefix="0" xfId="0">
      <alignment horizontal="left" vertical="top" wrapText="1"/>
    </xf>
    <xf numFmtId="0" fontId="3" fillId="3" borderId="1" applyAlignment="1" pivotButton="0" quotePrefix="0" xfId="0">
      <alignment horizontal="left" vertical="top" wrapText="1"/>
    </xf>
    <xf numFmtId="165" fontId="4" fillId="4" borderId="1" applyAlignment="1" pivotButton="0" quotePrefix="0" xfId="0">
      <alignment horizontal="left" vertical="top" wrapText="1"/>
    </xf>
    <xf numFmtId="0" fontId="4" fillId="7" borderId="1" applyAlignment="1" pivotButton="0" quotePrefix="0" xfId="0">
      <alignment horizontal="left" vertical="top" wrapText="1"/>
    </xf>
    <xf numFmtId="166" fontId="4" fillId="4" borderId="1" applyAlignment="1" pivotButton="0" quotePrefix="0" xfId="0">
      <alignment horizontal="left" vertical="top" wrapText="1"/>
    </xf>
    <xf numFmtId="164" fontId="4" fillId="4" borderId="1" applyAlignment="1" pivotButton="0" quotePrefix="0" xfId="0">
      <alignment horizontal="left" vertical="top" wrapText="1"/>
    </xf>
    <xf numFmtId="164" fontId="0" fillId="4" borderId="1" applyAlignment="1" pivotButton="0" quotePrefix="0" xfId="0">
      <alignment horizontal="center" vertical="center"/>
    </xf>
    <xf numFmtId="165" fontId="4" fillId="5" borderId="1" applyAlignment="1" pivotButton="0" quotePrefix="0" xfId="0">
      <alignment horizontal="right" vertical="center"/>
    </xf>
    <xf numFmtId="166" fontId="4" fillId="5" borderId="1" applyAlignment="1" pivotButton="0" quotePrefix="0" xfId="0">
      <alignment horizontal="right" vertical="center"/>
    </xf>
    <xf numFmtId="165" fontId="4" fillId="6" borderId="1" applyAlignment="1" pivotButton="0" quotePrefix="0" xfId="0">
      <alignment horizontal="right" vertical="center"/>
    </xf>
    <xf numFmtId="165" fontId="4" fillId="7" borderId="1" applyAlignment="1" pivotButton="0" quotePrefix="0" xfId="0">
      <alignment horizontal="right" vertical="center"/>
    </xf>
    <xf numFmtId="164" fontId="4" fillId="4" borderId="1" applyAlignment="1" pivotButton="0" quotePrefix="0" xfId="0">
      <alignment horizontal="center" vertical="center"/>
    </xf>
    <xf numFmtId="165" fontId="4" fillId="4" borderId="1" applyAlignment="1" pivotButton="0" quotePrefix="0" xfId="0">
      <alignment horizontal="center" vertical="center"/>
    </xf>
    <xf numFmtId="165" fontId="4" fillId="5" borderId="1" applyAlignment="1" pivotButton="0" quotePrefix="0" xfId="0">
      <alignment horizontal="center" vertical="center"/>
    </xf>
    <xf numFmtId="165" fontId="3" fillId="3" borderId="1" applyAlignment="1" pivotButton="0" quotePrefix="0" xfId="0">
      <alignment horizontal="right" vertical="center"/>
    </xf>
    <xf numFmtId="165" fontId="4" fillId="4" borderId="1" applyAlignment="1" pivotButton="0" quotePrefix="0" xfId="0">
      <alignment horizontal="left" vertical="top" wrapText="1"/>
    </xf>
    <xf numFmtId="166" fontId="4" fillId="4" borderId="1" applyAlignment="1" pivotButton="0" quotePrefix="0" xfId="0">
      <alignment horizontal="left" vertical="top" wrapText="1"/>
    </xf>
    <xf numFmtId="164" fontId="4" fillId="4" borderId="1" applyAlignment="1" pivotButton="0" quotePrefix="0" xfId="0">
      <alignment horizontal="left" vertical="top" wrapText="1"/>
    </xf>
  </cellXfs>
  <cellStyles count="1">
    <cellStyle name="Normal" xfId="0" builtinId="0" hidden="0"/>
  </cellStyles>
  <dxfs count="3">
    <dxf>
      <font>
        <name val="Calibri"/>
        <b val="1"/>
        <color rgb="00146B4A"/>
        <sz val="10"/>
      </font>
      <fill>
        <patternFill patternType="solid">
          <fgColor rgb="00D9EAD3"/>
        </patternFill>
      </fill>
    </dxf>
    <dxf>
      <font>
        <name val="Calibri"/>
        <b val="1"/>
        <color rgb="00C75B39"/>
        <sz val="10"/>
      </font>
      <fill>
        <patternFill patternType="solid">
          <fgColor rgb="00F4CCCC"/>
        </patternFill>
      </fill>
    </dxf>
    <dxf>
      <fill>
        <patternFill patternType="solid">
          <fgColor rgb="00FFF2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Montante apurado e processado por modalidade</a:t>
            </a:r>
          </a:p>
        </rich>
      </tx>
    </title>
    <plotArea>
      <barChart>
        <barDir val="col"/>
        <grouping val="clustered"/>
        <ser>
          <idx val="0"/>
          <order val="0"/>
          <tx>
            <strRef>
              <f>'Painel'!B20</f>
            </strRef>
          </tx>
          <spPr>
            <a:solidFill xmlns:a="http://schemas.openxmlformats.org/drawingml/2006/main">
              <a:srgbClr val="0B4F6C"/>
            </a:solidFill>
            <a:ln xmlns:a="http://schemas.openxmlformats.org/drawingml/2006/main">
              <a:prstDash val="solid"/>
            </a:ln>
          </spPr>
          <cat>
            <numRef>
              <f>'Painel'!$A$21:$A$22</f>
            </numRef>
          </cat>
          <val>
            <numRef>
              <f>'Painel'!$B$21:$B$22</f>
            </numRef>
          </val>
        </ser>
        <ser>
          <idx val="1"/>
          <order val="1"/>
          <tx>
            <strRef>
              <f>'Painel'!C20</f>
            </strRef>
          </tx>
          <spPr>
            <a:solidFill xmlns:a="http://schemas.openxmlformats.org/drawingml/2006/main">
              <a:srgbClr val="146B4A"/>
            </a:solidFill>
            <a:ln xmlns:a="http://schemas.openxmlformats.org/drawingml/2006/main">
              <a:prstDash val="solid"/>
            </a:ln>
          </spPr>
          <cat>
            <numRef>
              <f>'Painel'!$A$21:$A$22</f>
            </numRef>
          </cat>
          <val>
            <numRef>
              <f>'Painel'!$C$21:$C$22</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Modalidade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Euros</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6</col>
      <colOff>0</colOff>
      <row>3</row>
      <rowOff>0</rowOff>
    </from>
    <ext cx="50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MealAllowanceRegister" displayName="tblMealAllowanceRegister" ref="A7:U108" headerRowCount="1" totalsRowShown="1">
  <autoFilter ref="A7:U108"/>
  <tableColumns count="21">
    <tableColumn id="1" name="Identificador"/>
    <tableColumn id="2" name="Data de referência"/>
    <tableColumn id="3" name="Entidade"/>
    <tableColumn id="4" name="Código do beneficiário"/>
    <tableColumn id="5" name="Beneficiário"/>
    <tableColumn id="6" name="Vínculo / contexto"/>
    <tableColumn id="7" name="Modalidade de pagamento"/>
    <tableColumn id="8" name="Elegibilidade confirmada"/>
    <tableColumn id="9" name="Dias registados"/>
    <tableColumn id="10" name="Valor diário acordado"/>
    <tableColumn id="11" name="Montante apurado"/>
    <tableColumn id="12" name="Limite diário configurado"/>
    <tableColumn id="13" name="Montante até ao limite configurado"/>
    <tableColumn id="14" name="Excedente face ao limite configurado"/>
    <tableColumn id="15" name="Base indicativa para IRS"/>
    <tableColumn id="16" name="Base indicativa para Segurança Social"/>
    <tableColumn id="17" name="Montante processado"/>
    <tableColumn id="18" name="Diferença processado - apurado"/>
    <tableColumn id="19" name="Estado da conferência"/>
    <tableColumn id="20" name="Referência de recibo/processamento"/>
    <tableColumn id="21" name="Observações"/>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tabColor rgb="000B4F6C"/>
    <outlinePr summaryBelow="1" summaryRight="1"/>
    <pageSetUpPr/>
  </sheetPr>
  <dimension ref="A1:H101"/>
  <sheetViews>
    <sheetView showGridLines="0" workbookViewId="0">
      <pane ySplit="3" topLeftCell="A4" activePane="bottomLeft" state="frozen"/>
      <selection pane="bottomLeft" activeCell="A1" sqref="A1"/>
    </sheetView>
  </sheetViews>
  <sheetFormatPr baseColWidth="8" defaultRowHeight="15"/>
  <cols>
    <col width="31" customWidth="1" min="1" max="1"/>
    <col width="22" customWidth="1" min="2" max="2"/>
    <col width="4" customWidth="1" min="3" max="3"/>
    <col width="35" customWidth="1" min="4" max="4"/>
    <col width="20" customWidth="1" min="5" max="5"/>
    <col width="4" customWidth="1" min="6" max="6"/>
    <col width="16" customWidth="1" min="7" max="7"/>
    <col width="16" customWidth="1" min="8" max="8"/>
  </cols>
  <sheetData>
    <row r="1" ht="28" customHeight="1">
      <c r="A1" s="1" t="inlineStr">
        <is>
          <t>Subsídio de alimentação — painel de controlo</t>
        </is>
      </c>
    </row>
    <row r="2" ht="22" customHeight="1">
      <c r="A2" s="2" t="inlineStr">
        <is>
          <t>Registo, apuramento e conferência de valores processados</t>
        </is>
      </c>
      <c r="B2" s="3" t="n"/>
      <c r="C2" s="3" t="n"/>
      <c r="D2" s="3" t="n"/>
      <c r="E2" s="3" t="n"/>
      <c r="F2" s="3" t="n"/>
      <c r="G2" s="3" t="n"/>
      <c r="H2" s="3" t="n"/>
    </row>
    <row r="3"/>
    <row r="4">
      <c r="A4" s="4" t="inlineStr">
        <is>
          <t>Data de início do período</t>
        </is>
      </c>
      <c r="B4" s="34" t="n">
        <v>46023</v>
      </c>
    </row>
    <row r="5">
      <c r="A5" s="4" t="inlineStr">
        <is>
          <t>Data de fim do período</t>
        </is>
      </c>
      <c r="B5" s="34" t="n">
        <v>46387</v>
      </c>
    </row>
    <row r="6">
      <c r="A6" s="4" t="inlineStr">
        <is>
          <t>Validação do período</t>
        </is>
      </c>
      <c r="B6" s="6">
        <f>IF(OR($B$4="",$B$5=""),"Indique as duas datas",IF($B$4&gt;$B$5,"Corrija: início posterior ao fim","Período válido"))</f>
        <v/>
      </c>
    </row>
    <row r="7">
      <c r="A7" s="4" t="inlineStr">
        <is>
          <t>Estado dos parâmetros</t>
        </is>
      </c>
      <c r="B7" s="6">
        <f>'Parâmetros'!$B$13</f>
        <v/>
      </c>
    </row>
    <row r="8"/>
    <row r="9">
      <c r="A9" s="7" t="inlineStr">
        <is>
          <t>Indicadores principais</t>
        </is>
      </c>
      <c r="B9" s="8" t="n"/>
      <c r="D9" s="7" t="inlineStr">
        <is>
          <t>Indicadores dependentes dos parâmetros</t>
        </is>
      </c>
      <c r="E9" s="8" t="n"/>
    </row>
    <row r="10">
      <c r="A10" s="9" t="inlineStr">
        <is>
          <t>Registos no período</t>
        </is>
      </c>
      <c r="B10" s="10">
        <f>IFERROR(COUNTIFS('Registo'!$B$8:$B$107,"&gt;="&amp;$B$4,'Registo'!$B$8:$B$107,"&lt;="&amp;$B$5),0)</f>
        <v/>
      </c>
      <c r="D10" s="9" t="inlineStr">
        <is>
          <t>Montante até ao limite configurado</t>
        </is>
      </c>
      <c r="E10" s="35">
        <f>IF('Parâmetros'!$B$13&lt;&gt;"Pronto","",IFERROR(SUMIFS('Registo'!$M$8:$M$107,'Registo'!$B$8:$B$107,"&gt;="&amp;$B$4,'Registo'!$B$8:$B$107,"&lt;="&amp;$B$5),0))</f>
        <v/>
      </c>
    </row>
    <row r="11">
      <c r="A11" s="9" t="inlineStr">
        <is>
          <t>Dias registados no período</t>
        </is>
      </c>
      <c r="B11" s="10">
        <f>IFERROR(SUMIFS('Registo'!$I$8:$I$107,'Registo'!$B$8:$B$107,"&gt;="&amp;$B$4,'Registo'!$B$8:$B$107,"&lt;="&amp;$B$5),0)</f>
        <v/>
      </c>
      <c r="D11" s="9" t="inlineStr">
        <is>
          <t>Excedente face ao limite configurado</t>
        </is>
      </c>
      <c r="E11" s="35">
        <f>IF('Parâmetros'!$B$13&lt;&gt;"Pronto","",IFERROR(SUMIFS('Registo'!$N$8:$N$107,'Registo'!$B$8:$B$107,"&gt;="&amp;$B$4,'Registo'!$B$8:$B$107,"&lt;="&amp;$B$5),0))</f>
        <v/>
      </c>
    </row>
    <row r="12">
      <c r="A12" s="9" t="inlineStr">
        <is>
          <t>Montante apurado</t>
        </is>
      </c>
      <c r="B12" s="35">
        <f>IFERROR(SUMIFS('Registo'!$K$8:$K$107,'Registo'!$B$8:$B$107,"&gt;="&amp;$B$4,'Registo'!$B$8:$B$107,"&lt;="&amp;$B$5),0)</f>
        <v/>
      </c>
      <c r="D12" s="9" t="inlineStr">
        <is>
          <t>Base indicativa para IRS</t>
        </is>
      </c>
      <c r="E12" s="35">
        <f>IF('Parâmetros'!$B$13&lt;&gt;"Pronto","",IFERROR(SUMIFS('Registo'!$O$8:$O$107,'Registo'!$B$8:$B$107,"&gt;="&amp;$B$4,'Registo'!$B$8:$B$107,"&lt;="&amp;$B$5),0))</f>
        <v/>
      </c>
    </row>
    <row r="13">
      <c r="A13" s="9" t="inlineStr">
        <is>
          <t>Montante processado</t>
        </is>
      </c>
      <c r="B13" s="35">
        <f>IFERROR(SUMIFS('Registo'!$Q$8:$Q$107,'Registo'!$B$8:$B$107,"&gt;="&amp;$B$4,'Registo'!$B$8:$B$107,"&lt;="&amp;$B$5),0)</f>
        <v/>
      </c>
      <c r="D13" s="9" t="inlineStr">
        <is>
          <t>Base indicativa para Segurança Social</t>
        </is>
      </c>
      <c r="E13" s="35">
        <f>IF('Parâmetros'!$B$13&lt;&gt;"Pronto","",IFERROR(SUMIFS('Registo'!$P$8:$P$107,'Registo'!$B$8:$B$107,"&gt;="&amp;$B$4,'Registo'!$B$8:$B$107,"&lt;="&amp;$B$5),0))</f>
        <v/>
      </c>
    </row>
    <row r="14">
      <c r="A14" s="9" t="inlineStr">
        <is>
          <t>Diferença processado - apurado</t>
        </is>
      </c>
      <c r="B14" s="35">
        <f>IFERROR($B$13-$B$12,0)</f>
        <v/>
      </c>
      <c r="D14" s="9" t="inlineStr">
        <is>
          <t>Registos a rever</t>
        </is>
      </c>
      <c r="E14" s="10">
        <f>IFERROR(COUNTIFS('Registo'!$A$8:$A$107,"&lt;&gt;",'Registo'!$B$8:$B$107,"&gt;="&amp;$B$4,'Registo'!$B$8:$B$107,"&lt;="&amp;$B$5,'Registo'!$S$8:$S$107,"&lt;&gt;Conferido"),0)</f>
        <v/>
      </c>
    </row>
    <row r="15">
      <c r="A15" s="9" t="inlineStr">
        <is>
          <t>Cobertura do processamento</t>
        </is>
      </c>
      <c r="B15" s="36">
        <f>IFERROR(IF($B$12=0,"",$B$13/$B$12),"")</f>
        <v/>
      </c>
      <c r="E15">
        <f>""</f>
        <v/>
      </c>
    </row>
    <row r="16">
      <c r="E16">
        <f>""</f>
        <v/>
      </c>
    </row>
    <row r="17" ht="32" customHeight="1">
      <c r="A17" s="9" t="inlineStr">
        <is>
          <t>Controlo final</t>
        </is>
      </c>
      <c r="B17" s="13">
        <f>IFERROR(IF($B$6&lt;&gt;"Período válido","Corrija o período",IF('Parâmetros'!$B$13&lt;&gt;"Pronto","Confirme os parâmetros",IF(AND($B$14&lt;='Parâmetros'!$B$9,$B$14&gt;=0-'Parâmetros'!$B$9,$E$14=0),"Conferência concluída","Existem registos a rever"))),"Verificar controlo")</f>
        <v/>
      </c>
      <c r="E17">
        <f>""</f>
        <v/>
      </c>
    </row>
    <row r="18">
      <c r="E18">
        <f>""</f>
        <v/>
      </c>
    </row>
    <row r="19">
      <c r="E19">
        <f>""</f>
        <v/>
      </c>
    </row>
    <row r="20">
      <c r="A20" s="14" t="inlineStr">
        <is>
          <t>Modalidade</t>
        </is>
      </c>
      <c r="B20" s="14" t="inlineStr">
        <is>
          <t>Montante apurado</t>
        </is>
      </c>
      <c r="C20" s="14" t="inlineStr">
        <is>
          <t>Montante processado</t>
        </is>
      </c>
      <c r="E20">
        <f>""</f>
        <v/>
      </c>
    </row>
    <row r="21">
      <c r="A21" s="9" t="inlineStr">
        <is>
          <t>Dinheiro</t>
        </is>
      </c>
      <c r="B21" s="37">
        <f>IFERROR(SUMIFS('Registo'!$K$8:$K$107,'Registo'!$B$8:$B$107,"&gt;="&amp;$B$4,'Registo'!$B$8:$B$107,"&lt;="&amp;$B$5,'Registo'!$G$8:$G$107,$A21),0)</f>
        <v/>
      </c>
      <c r="C21" s="37">
        <f>IFERROR(SUMIFS('Registo'!$Q$8:$Q$107,'Registo'!$B$8:$B$107,"&gt;="&amp;$B$4,'Registo'!$B$8:$B$107,"&lt;="&amp;$B$5,'Registo'!$G$8:$G$107,$A21),0)</f>
        <v/>
      </c>
      <c r="E21">
        <f>""</f>
        <v/>
      </c>
    </row>
    <row r="22">
      <c r="A22" s="16" t="inlineStr">
        <is>
          <t>Cartão/vale</t>
        </is>
      </c>
      <c r="B22" s="38">
        <f>IFERROR(SUMIFS('Registo'!$K$8:$K$107,'Registo'!$B$8:$B$107,"&gt;="&amp;$B$4,'Registo'!$B$8:$B$107,"&lt;="&amp;$B$5,'Registo'!$G$8:$G$107,$A22),0)</f>
        <v/>
      </c>
      <c r="C22" s="38">
        <f>IFERROR(SUMIFS('Registo'!$Q$8:$Q$107,'Registo'!$B$8:$B$107,'Registo'!$B$8:$B$107,"&lt;="&amp;$B$5,'Registo'!$G$8:$G$107,$A22),0)</f>
        <v/>
      </c>
      <c r="E22">
        <f>""</f>
        <v/>
      </c>
    </row>
    <row r="23">
      <c r="A23" s="9" t="inlineStr">
        <is>
          <t>Total do período</t>
        </is>
      </c>
      <c r="B23" s="37">
        <f>SUM(B21:B22)</f>
        <v/>
      </c>
      <c r="C23" s="37">
        <f>SUM(C21:C22)</f>
        <v/>
      </c>
      <c r="E23">
        <f>""</f>
        <v/>
      </c>
    </row>
    <row r="24">
      <c r="B24">
        <f>""</f>
        <v/>
      </c>
      <c r="C24">
        <f>""</f>
        <v/>
      </c>
      <c r="E24">
        <f>""</f>
        <v/>
      </c>
    </row>
    <row r="25">
      <c r="B25">
        <f>""</f>
        <v/>
      </c>
      <c r="C25">
        <f>""</f>
        <v/>
      </c>
      <c r="E25">
        <f>""</f>
        <v/>
      </c>
    </row>
    <row r="26">
      <c r="B26">
        <f>""</f>
        <v/>
      </c>
      <c r="C26">
        <f>""</f>
        <v/>
      </c>
      <c r="E26">
        <f>""</f>
        <v/>
      </c>
    </row>
    <row r="27">
      <c r="B27">
        <f>""</f>
        <v/>
      </c>
      <c r="C27">
        <f>""</f>
        <v/>
      </c>
      <c r="E27">
        <f>""</f>
        <v/>
      </c>
    </row>
    <row r="28">
      <c r="B28">
        <f>""</f>
        <v/>
      </c>
      <c r="C28">
        <f>""</f>
        <v/>
      </c>
      <c r="E28">
        <f>""</f>
        <v/>
      </c>
    </row>
    <row r="29">
      <c r="B29">
        <f>""</f>
        <v/>
      </c>
      <c r="C29">
        <f>""</f>
        <v/>
      </c>
      <c r="E29">
        <f>""</f>
        <v/>
      </c>
    </row>
    <row r="30">
      <c r="B30">
        <f>""</f>
        <v/>
      </c>
      <c r="C30">
        <f>""</f>
        <v/>
      </c>
      <c r="E30">
        <f>""</f>
        <v/>
      </c>
    </row>
    <row r="31">
      <c r="B31">
        <f>""</f>
        <v/>
      </c>
      <c r="C31">
        <f>""</f>
        <v/>
      </c>
      <c r="E31">
        <f>""</f>
        <v/>
      </c>
    </row>
    <row r="32">
      <c r="B32">
        <f>""</f>
        <v/>
      </c>
      <c r="C32">
        <f>""</f>
        <v/>
      </c>
      <c r="E32">
        <f>""</f>
        <v/>
      </c>
    </row>
    <row r="33">
      <c r="B33">
        <f>""</f>
        <v/>
      </c>
      <c r="C33">
        <f>""</f>
        <v/>
      </c>
      <c r="E33">
        <f>""</f>
        <v/>
      </c>
    </row>
    <row r="34">
      <c r="B34">
        <f>""</f>
        <v/>
      </c>
      <c r="C34">
        <f>""</f>
        <v/>
      </c>
      <c r="E34">
        <f>""</f>
        <v/>
      </c>
    </row>
    <row r="35">
      <c r="B35">
        <f>""</f>
        <v/>
      </c>
      <c r="C35">
        <f>""</f>
        <v/>
      </c>
      <c r="E35">
        <f>""</f>
        <v/>
      </c>
    </row>
    <row r="36">
      <c r="B36">
        <f>""</f>
        <v/>
      </c>
      <c r="C36">
        <f>""</f>
        <v/>
      </c>
      <c r="E36">
        <f>""</f>
        <v/>
      </c>
    </row>
    <row r="37">
      <c r="B37">
        <f>""</f>
        <v/>
      </c>
      <c r="C37">
        <f>""</f>
        <v/>
      </c>
      <c r="E37">
        <f>""</f>
        <v/>
      </c>
    </row>
    <row r="38">
      <c r="B38">
        <f>""</f>
        <v/>
      </c>
      <c r="C38">
        <f>""</f>
        <v/>
      </c>
      <c r="E38">
        <f>""</f>
        <v/>
      </c>
    </row>
    <row r="39">
      <c r="B39">
        <f>""</f>
        <v/>
      </c>
      <c r="C39">
        <f>""</f>
        <v/>
      </c>
      <c r="E39">
        <f>""</f>
        <v/>
      </c>
    </row>
    <row r="40">
      <c r="B40">
        <f>""</f>
        <v/>
      </c>
      <c r="C40">
        <f>""</f>
        <v/>
      </c>
      <c r="E40">
        <f>""</f>
        <v/>
      </c>
    </row>
    <row r="41">
      <c r="B41">
        <f>""</f>
        <v/>
      </c>
      <c r="C41">
        <f>""</f>
        <v/>
      </c>
      <c r="E41">
        <f>""</f>
        <v/>
      </c>
    </row>
    <row r="42">
      <c r="B42">
        <f>""</f>
        <v/>
      </c>
      <c r="C42">
        <f>""</f>
        <v/>
      </c>
      <c r="E42">
        <f>""</f>
        <v/>
      </c>
    </row>
    <row r="43">
      <c r="B43">
        <f>""</f>
        <v/>
      </c>
      <c r="C43">
        <f>""</f>
        <v/>
      </c>
      <c r="E43">
        <f>""</f>
        <v/>
      </c>
    </row>
    <row r="44">
      <c r="B44">
        <f>""</f>
        <v/>
      </c>
      <c r="C44">
        <f>""</f>
        <v/>
      </c>
      <c r="E44">
        <f>""</f>
        <v/>
      </c>
    </row>
    <row r="45">
      <c r="B45">
        <f>""</f>
        <v/>
      </c>
      <c r="C45">
        <f>""</f>
        <v/>
      </c>
      <c r="E45">
        <f>""</f>
        <v/>
      </c>
    </row>
    <row r="46">
      <c r="B46">
        <f>""</f>
        <v/>
      </c>
      <c r="C46">
        <f>""</f>
        <v/>
      </c>
      <c r="E46">
        <f>""</f>
        <v/>
      </c>
    </row>
    <row r="47">
      <c r="B47">
        <f>""</f>
        <v/>
      </c>
      <c r="C47">
        <f>""</f>
        <v/>
      </c>
      <c r="E47">
        <f>""</f>
        <v/>
      </c>
    </row>
    <row r="48">
      <c r="B48">
        <f>""</f>
        <v/>
      </c>
      <c r="C48">
        <f>""</f>
        <v/>
      </c>
      <c r="E48">
        <f>""</f>
        <v/>
      </c>
    </row>
    <row r="49">
      <c r="B49">
        <f>""</f>
        <v/>
      </c>
      <c r="C49">
        <f>""</f>
        <v/>
      </c>
      <c r="E49">
        <f>""</f>
        <v/>
      </c>
    </row>
    <row r="50">
      <c r="B50">
        <f>""</f>
        <v/>
      </c>
      <c r="C50">
        <f>""</f>
        <v/>
      </c>
      <c r="E50">
        <f>""</f>
        <v/>
      </c>
    </row>
    <row r="51">
      <c r="B51">
        <f>""</f>
        <v/>
      </c>
      <c r="C51">
        <f>""</f>
        <v/>
      </c>
      <c r="E51">
        <f>""</f>
        <v/>
      </c>
    </row>
    <row r="52">
      <c r="B52">
        <f>""</f>
        <v/>
      </c>
      <c r="C52">
        <f>""</f>
        <v/>
      </c>
      <c r="E52">
        <f>""</f>
        <v/>
      </c>
    </row>
    <row r="53">
      <c r="B53">
        <f>""</f>
        <v/>
      </c>
      <c r="C53">
        <f>""</f>
        <v/>
      </c>
      <c r="E53">
        <f>""</f>
        <v/>
      </c>
    </row>
    <row r="54">
      <c r="B54">
        <f>""</f>
        <v/>
      </c>
      <c r="C54">
        <f>""</f>
        <v/>
      </c>
      <c r="E54">
        <f>""</f>
        <v/>
      </c>
    </row>
    <row r="55">
      <c r="B55">
        <f>""</f>
        <v/>
      </c>
      <c r="C55">
        <f>""</f>
        <v/>
      </c>
      <c r="E55">
        <f>""</f>
        <v/>
      </c>
    </row>
    <row r="56">
      <c r="B56">
        <f>""</f>
        <v/>
      </c>
      <c r="C56">
        <f>""</f>
        <v/>
      </c>
      <c r="E56">
        <f>""</f>
        <v/>
      </c>
    </row>
    <row r="57">
      <c r="B57">
        <f>""</f>
        <v/>
      </c>
      <c r="C57">
        <f>""</f>
        <v/>
      </c>
      <c r="E57">
        <f>""</f>
        <v/>
      </c>
    </row>
    <row r="58">
      <c r="B58">
        <f>""</f>
        <v/>
      </c>
      <c r="C58">
        <f>""</f>
        <v/>
      </c>
      <c r="E58">
        <f>""</f>
        <v/>
      </c>
    </row>
    <row r="59">
      <c r="B59">
        <f>""</f>
        <v/>
      </c>
      <c r="C59">
        <f>""</f>
        <v/>
      </c>
      <c r="E59">
        <f>""</f>
        <v/>
      </c>
    </row>
    <row r="60">
      <c r="B60">
        <f>""</f>
        <v/>
      </c>
      <c r="C60">
        <f>""</f>
        <v/>
      </c>
      <c r="E60">
        <f>""</f>
        <v/>
      </c>
    </row>
    <row r="61">
      <c r="B61">
        <f>""</f>
        <v/>
      </c>
      <c r="C61">
        <f>""</f>
        <v/>
      </c>
      <c r="E61">
        <f>""</f>
        <v/>
      </c>
    </row>
    <row r="62">
      <c r="B62">
        <f>""</f>
        <v/>
      </c>
      <c r="C62">
        <f>""</f>
        <v/>
      </c>
      <c r="E62">
        <f>""</f>
        <v/>
      </c>
    </row>
    <row r="63">
      <c r="B63">
        <f>""</f>
        <v/>
      </c>
      <c r="C63">
        <f>""</f>
        <v/>
      </c>
      <c r="E63">
        <f>""</f>
        <v/>
      </c>
    </row>
    <row r="64">
      <c r="B64">
        <f>""</f>
        <v/>
      </c>
      <c r="C64">
        <f>""</f>
        <v/>
      </c>
      <c r="E64">
        <f>""</f>
        <v/>
      </c>
    </row>
    <row r="65">
      <c r="B65">
        <f>""</f>
        <v/>
      </c>
      <c r="C65">
        <f>""</f>
        <v/>
      </c>
      <c r="E65">
        <f>""</f>
        <v/>
      </c>
    </row>
    <row r="66">
      <c r="B66">
        <f>""</f>
        <v/>
      </c>
      <c r="C66">
        <f>""</f>
        <v/>
      </c>
      <c r="E66">
        <f>""</f>
        <v/>
      </c>
    </row>
    <row r="67">
      <c r="B67">
        <f>""</f>
        <v/>
      </c>
      <c r="C67">
        <f>""</f>
        <v/>
      </c>
      <c r="E67">
        <f>""</f>
        <v/>
      </c>
    </row>
    <row r="68">
      <c r="B68">
        <f>""</f>
        <v/>
      </c>
      <c r="C68">
        <f>""</f>
        <v/>
      </c>
      <c r="E68">
        <f>""</f>
        <v/>
      </c>
    </row>
    <row r="69">
      <c r="B69">
        <f>""</f>
        <v/>
      </c>
      <c r="C69">
        <f>""</f>
        <v/>
      </c>
      <c r="E69">
        <f>""</f>
        <v/>
      </c>
    </row>
    <row r="70">
      <c r="B70">
        <f>""</f>
        <v/>
      </c>
      <c r="C70">
        <f>""</f>
        <v/>
      </c>
      <c r="E70">
        <f>""</f>
        <v/>
      </c>
    </row>
    <row r="71">
      <c r="B71">
        <f>""</f>
        <v/>
      </c>
      <c r="C71">
        <f>""</f>
        <v/>
      </c>
      <c r="E71">
        <f>""</f>
        <v/>
      </c>
    </row>
    <row r="72">
      <c r="B72">
        <f>""</f>
        <v/>
      </c>
      <c r="C72">
        <f>""</f>
        <v/>
      </c>
      <c r="E72">
        <f>""</f>
        <v/>
      </c>
    </row>
    <row r="73">
      <c r="B73">
        <f>""</f>
        <v/>
      </c>
      <c r="C73">
        <f>""</f>
        <v/>
      </c>
      <c r="E73">
        <f>""</f>
        <v/>
      </c>
    </row>
    <row r="74">
      <c r="B74">
        <f>""</f>
        <v/>
      </c>
      <c r="C74">
        <f>""</f>
        <v/>
      </c>
      <c r="E74">
        <f>""</f>
        <v/>
      </c>
    </row>
    <row r="75">
      <c r="B75">
        <f>""</f>
        <v/>
      </c>
      <c r="C75">
        <f>""</f>
        <v/>
      </c>
      <c r="E75">
        <f>""</f>
        <v/>
      </c>
    </row>
    <row r="76">
      <c r="B76">
        <f>""</f>
        <v/>
      </c>
      <c r="C76">
        <f>""</f>
        <v/>
      </c>
      <c r="E76">
        <f>""</f>
        <v/>
      </c>
    </row>
    <row r="77">
      <c r="B77">
        <f>""</f>
        <v/>
      </c>
      <c r="C77">
        <f>""</f>
        <v/>
      </c>
      <c r="E77">
        <f>""</f>
        <v/>
      </c>
    </row>
    <row r="78">
      <c r="B78">
        <f>""</f>
        <v/>
      </c>
      <c r="C78">
        <f>""</f>
        <v/>
      </c>
      <c r="E78">
        <f>""</f>
        <v/>
      </c>
    </row>
    <row r="79">
      <c r="B79">
        <f>""</f>
        <v/>
      </c>
      <c r="C79">
        <f>""</f>
        <v/>
      </c>
      <c r="E79">
        <f>""</f>
        <v/>
      </c>
    </row>
    <row r="80">
      <c r="B80">
        <f>""</f>
        <v/>
      </c>
      <c r="C80">
        <f>""</f>
        <v/>
      </c>
      <c r="E80">
        <f>""</f>
        <v/>
      </c>
    </row>
    <row r="81">
      <c r="B81">
        <f>""</f>
        <v/>
      </c>
      <c r="C81">
        <f>""</f>
        <v/>
      </c>
      <c r="E81">
        <f>""</f>
        <v/>
      </c>
    </row>
    <row r="82">
      <c r="B82">
        <f>""</f>
        <v/>
      </c>
      <c r="C82">
        <f>""</f>
        <v/>
      </c>
      <c r="E82">
        <f>""</f>
        <v/>
      </c>
    </row>
    <row r="83">
      <c r="B83">
        <f>""</f>
        <v/>
      </c>
      <c r="C83">
        <f>""</f>
        <v/>
      </c>
      <c r="E83">
        <f>""</f>
        <v/>
      </c>
    </row>
    <row r="84">
      <c r="B84">
        <f>""</f>
        <v/>
      </c>
      <c r="C84">
        <f>""</f>
        <v/>
      </c>
      <c r="E84">
        <f>""</f>
        <v/>
      </c>
    </row>
    <row r="85">
      <c r="B85">
        <f>""</f>
        <v/>
      </c>
      <c r="C85">
        <f>""</f>
        <v/>
      </c>
      <c r="E85">
        <f>""</f>
        <v/>
      </c>
    </row>
    <row r="86">
      <c r="B86">
        <f>""</f>
        <v/>
      </c>
      <c r="C86">
        <f>""</f>
        <v/>
      </c>
      <c r="E86">
        <f>""</f>
        <v/>
      </c>
    </row>
    <row r="87">
      <c r="B87">
        <f>""</f>
        <v/>
      </c>
      <c r="C87">
        <f>""</f>
        <v/>
      </c>
      <c r="E87">
        <f>""</f>
        <v/>
      </c>
    </row>
    <row r="88">
      <c r="B88">
        <f>""</f>
        <v/>
      </c>
      <c r="C88">
        <f>""</f>
        <v/>
      </c>
      <c r="E88">
        <f>""</f>
        <v/>
      </c>
    </row>
    <row r="89">
      <c r="B89">
        <f>""</f>
        <v/>
      </c>
      <c r="C89">
        <f>""</f>
        <v/>
      </c>
      <c r="E89">
        <f>""</f>
        <v/>
      </c>
    </row>
    <row r="90">
      <c r="B90">
        <f>""</f>
        <v/>
      </c>
      <c r="C90">
        <f>""</f>
        <v/>
      </c>
      <c r="E90">
        <f>""</f>
        <v/>
      </c>
    </row>
    <row r="91">
      <c r="B91">
        <f>""</f>
        <v/>
      </c>
      <c r="C91">
        <f>""</f>
        <v/>
      </c>
      <c r="E91">
        <f>""</f>
        <v/>
      </c>
    </row>
    <row r="92">
      <c r="B92">
        <f>""</f>
        <v/>
      </c>
      <c r="C92">
        <f>""</f>
        <v/>
      </c>
      <c r="E92">
        <f>""</f>
        <v/>
      </c>
    </row>
    <row r="93">
      <c r="B93">
        <f>""</f>
        <v/>
      </c>
      <c r="C93">
        <f>""</f>
        <v/>
      </c>
      <c r="E93">
        <f>""</f>
        <v/>
      </c>
    </row>
    <row r="94">
      <c r="B94">
        <f>""</f>
        <v/>
      </c>
      <c r="C94">
        <f>""</f>
        <v/>
      </c>
      <c r="E94">
        <f>""</f>
        <v/>
      </c>
    </row>
    <row r="95">
      <c r="B95">
        <f>""</f>
        <v/>
      </c>
      <c r="C95">
        <f>""</f>
        <v/>
      </c>
      <c r="E95">
        <f>""</f>
        <v/>
      </c>
    </row>
    <row r="96">
      <c r="B96">
        <f>""</f>
        <v/>
      </c>
      <c r="C96">
        <f>""</f>
        <v/>
      </c>
      <c r="E96">
        <f>""</f>
        <v/>
      </c>
    </row>
    <row r="97">
      <c r="B97">
        <f>""</f>
        <v/>
      </c>
      <c r="C97">
        <f>""</f>
        <v/>
      </c>
      <c r="E97">
        <f>""</f>
        <v/>
      </c>
    </row>
    <row r="98">
      <c r="B98">
        <f>""</f>
        <v/>
      </c>
      <c r="C98">
        <f>""</f>
        <v/>
      </c>
      <c r="E98">
        <f>""</f>
        <v/>
      </c>
    </row>
    <row r="99">
      <c r="B99">
        <f>""</f>
        <v/>
      </c>
      <c r="C99">
        <f>""</f>
        <v/>
      </c>
      <c r="E99">
        <f>""</f>
        <v/>
      </c>
    </row>
    <row r="100">
      <c r="B100">
        <f>""</f>
        <v/>
      </c>
      <c r="C100">
        <f>""</f>
        <v/>
      </c>
      <c r="E100">
        <f>""</f>
        <v/>
      </c>
    </row>
    <row r="101">
      <c r="B101">
        <f>""</f>
        <v/>
      </c>
      <c r="C101">
        <f>""</f>
        <v/>
      </c>
      <c r="E101">
        <f>""</f>
        <v/>
      </c>
    </row>
  </sheetData>
  <mergeCells count="1">
    <mergeCell ref="A1:H1"/>
  </mergeCells>
  <conditionalFormatting sqref="B6">
    <cfRule type="expression" priority="1" dxfId="0">
      <formula>$B$6="Período válido"</formula>
    </cfRule>
    <cfRule type="expression" priority="2" dxfId="1">
      <formula>ISNUMBER(FIND("Corrija",$B$6))</formula>
    </cfRule>
  </conditionalFormatting>
  <conditionalFormatting sqref="B7">
    <cfRule type="expression" priority="3" dxfId="0">
      <formula>$B$7="Pronto"</formula>
    </cfRule>
    <cfRule type="expression" priority="4" dxfId="2">
      <formula>AND($B$7&lt;&gt;"",$B$7&lt;&gt;"Pronto")</formula>
    </cfRule>
  </conditionalFormatting>
  <conditionalFormatting sqref="B17">
    <cfRule type="expression" priority="5" dxfId="0">
      <formula>$B$17="Conferência concluída"</formula>
    </cfRule>
    <cfRule type="expression" priority="6" dxfId="2">
      <formula>AND($B$17&lt;&gt;"",$B$17&lt;&gt;"Conferência concluída")</formula>
    </cfRule>
  </conditionalFormatting>
  <dataValidations count="1">
    <dataValidation sqref="B4:B5" showErrorMessage="1" showInputMessage="1" allowBlank="1" errorTitle="Data inválida" error="Introduza uma data válida." type="date" operator="between">
      <formula1>1</formula1>
      <formula2>2958465</formula2>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tabColor rgb="00146B4A"/>
    <outlinePr summaryBelow="1" summaryRight="1"/>
    <pageSetUpPr fitToPage="1"/>
  </sheetPr>
  <dimension ref="A1:U108"/>
  <sheetViews>
    <sheetView showGridLines="0" workbookViewId="0">
      <pane ySplit="7" topLeftCell="A8" activePane="bottomLeft" state="frozen"/>
      <selection pane="bottomLeft" activeCell="A1" sqref="A1"/>
    </sheetView>
  </sheetViews>
  <sheetFormatPr baseColWidth="8" defaultRowHeight="15"/>
  <cols>
    <col width="14" customWidth="1" min="1" max="1"/>
    <col width="14" customWidth="1" min="2" max="2"/>
    <col width="28" customWidth="1" min="3" max="3"/>
    <col width="19" customWidth="1" min="4" max="4"/>
    <col width="22" customWidth="1" min="5" max="5"/>
    <col width="30" customWidth="1" min="6" max="6"/>
    <col width="21" customWidth="1" min="7" max="7"/>
    <col width="20" customWidth="1" min="8" max="8"/>
    <col width="14" customWidth="1" min="9" max="9"/>
    <col width="18" customWidth="1" min="10" max="10"/>
    <col width="18" customWidth="1" min="11" max="11"/>
    <col width="20" customWidth="1" min="12" max="12"/>
    <col width="24" customWidth="1" min="13" max="13"/>
    <col width="24" customWidth="1" min="14" max="14"/>
    <col width="20" customWidth="1" min="15" max="15"/>
    <col width="27" customWidth="1" min="16" max="16"/>
    <col width="20" customWidth="1" min="17" max="17"/>
    <col width="23" customWidth="1" min="18" max="18"/>
    <col width="22" customWidth="1" min="19" max="19"/>
    <col width="29" customWidth="1" min="20" max="20"/>
    <col width="30" customWidth="1" min="21" max="21"/>
  </cols>
  <sheetData>
    <row r="1" ht="28" customHeight="1">
      <c r="A1" s="1" t="inlineStr">
        <is>
          <t>Registo de subsídio de alimentação</t>
        </is>
      </c>
    </row>
    <row r="2" ht="22" customHeight="1">
      <c r="A2" s="2" t="inlineStr">
        <is>
          <t>Introduza apenas os campos com fundo amarelo. As colunas cinzentas são calculadas e protegidas.</t>
        </is>
      </c>
      <c r="B2" s="3" t="n"/>
      <c r="C2" s="3" t="n"/>
      <c r="D2" s="3" t="n"/>
      <c r="E2" s="3" t="n"/>
      <c r="F2" s="3" t="n"/>
      <c r="G2" s="3" t="n"/>
      <c r="H2" s="3" t="n"/>
      <c r="I2" s="3" t="n"/>
      <c r="J2" s="3" t="n"/>
      <c r="K2" s="3" t="n"/>
      <c r="L2" s="3" t="n"/>
      <c r="M2" s="3" t="n"/>
      <c r="N2" s="3" t="n"/>
      <c r="O2" s="3" t="n"/>
      <c r="P2" s="3" t="n"/>
      <c r="Q2" s="3" t="n"/>
      <c r="R2" s="3" t="n"/>
      <c r="S2" s="3" t="n"/>
      <c r="T2" s="3" t="n"/>
      <c r="U2" s="3" t="n"/>
    </row>
    <row r="7" ht="42" customHeight="1">
      <c r="A7" s="18" t="inlineStr">
        <is>
          <t>Identificador</t>
        </is>
      </c>
      <c r="B7" s="18" t="inlineStr">
        <is>
          <t>Data de referência</t>
        </is>
      </c>
      <c r="C7" s="18" t="inlineStr">
        <is>
          <t>Entidade</t>
        </is>
      </c>
      <c r="D7" s="18" t="inlineStr">
        <is>
          <t>Código do beneficiário</t>
        </is>
      </c>
      <c r="E7" s="18" t="inlineStr">
        <is>
          <t>Beneficiário</t>
        </is>
      </c>
      <c r="F7" s="18" t="inlineStr">
        <is>
          <t>Vínculo / contexto</t>
        </is>
      </c>
      <c r="G7" s="18" t="inlineStr">
        <is>
          <t>Modalidade de pagamento</t>
        </is>
      </c>
      <c r="H7" s="18" t="inlineStr">
        <is>
          <t>Elegibilidade confirmada</t>
        </is>
      </c>
      <c r="I7" s="18" t="inlineStr">
        <is>
          <t>Dias registados</t>
        </is>
      </c>
      <c r="J7" s="18" t="inlineStr">
        <is>
          <t>Valor diário acordado</t>
        </is>
      </c>
      <c r="K7" s="18" t="inlineStr">
        <is>
          <t>Montante apurado</t>
        </is>
      </c>
      <c r="L7" s="18" t="inlineStr">
        <is>
          <t>Limite diário configurado</t>
        </is>
      </c>
      <c r="M7" s="18" t="inlineStr">
        <is>
          <t>Montante até ao limite configurado</t>
        </is>
      </c>
      <c r="N7" s="18" t="inlineStr">
        <is>
          <t>Excedente face ao limite configurado</t>
        </is>
      </c>
      <c r="O7" s="18" t="inlineStr">
        <is>
          <t>Base indicativa para IRS</t>
        </is>
      </c>
      <c r="P7" s="18" t="inlineStr">
        <is>
          <t>Base indicativa para Segurança Social</t>
        </is>
      </c>
      <c r="Q7" s="18" t="inlineStr">
        <is>
          <t>Montante processado</t>
        </is>
      </c>
      <c r="R7" s="18" t="inlineStr">
        <is>
          <t>Diferença processado - apurado</t>
        </is>
      </c>
      <c r="S7" s="18" t="inlineStr">
        <is>
          <t>Estado da conferência</t>
        </is>
      </c>
      <c r="T7" s="18" t="inlineStr">
        <is>
          <t>Referência de recibo/processamento</t>
        </is>
      </c>
      <c r="U7" s="18" t="inlineStr">
        <is>
          <t>Observações</t>
        </is>
      </c>
    </row>
    <row r="8">
      <c r="A8" s="19">
        <f>IF(COUNTA($B8:$J8)=0,"","SA-"&amp;TEXT(ROW()-7,"000"))</f>
        <v/>
      </c>
      <c r="B8" s="39" t="n">
        <v>46053</v>
      </c>
      <c r="C8" s="21" t="inlineStr">
        <is>
          <t>Lusitânia Serviços, Lda.</t>
        </is>
      </c>
      <c r="D8" s="22" t="inlineStr">
        <is>
          <t>COL-001</t>
        </is>
      </c>
      <c r="E8" s="21" t="inlineStr">
        <is>
          <t>Ana Martins</t>
        </is>
      </c>
      <c r="F8" s="21" t="inlineStr">
        <is>
          <t>Trabalhador por conta de outrem</t>
        </is>
      </c>
      <c r="G8" s="21" t="inlineStr">
        <is>
          <t>Dinheiro</t>
        </is>
      </c>
      <c r="H8" s="22" t="inlineStr">
        <is>
          <t>Sim</t>
        </is>
      </c>
      <c r="I8" s="23" t="n">
        <v>22</v>
      </c>
      <c r="J8" s="40" t="n">
        <v>7.5</v>
      </c>
      <c r="K8" s="41">
        <f>IF($A8="","",IFERROR(IF(OR($I8="",$J8=""),"",IF($H8="Sim",$I8*$J8,0)),""))</f>
        <v/>
      </c>
      <c r="L8" s="41">
        <f>IF($A8="","",IF('Parâmetros'!$B$13&lt;&gt;"Pronto","",IFERROR(IF($G8="Dinheiro",'Parâmetros'!$B$5,IF($G8="Cartão/vale",'Parâmetros'!$B$6,"")),"")))</f>
        <v/>
      </c>
      <c r="M8" s="41">
        <f>IF($A8="","",IFERROR(IF(OR($K8="",$L8=""),"",MIN($K8,$I8*$L8)),""))</f>
        <v/>
      </c>
      <c r="N8" s="41">
        <f>IF($A8="","",IFERROR(IF(OR($K8="",$M8=""),"",MAX($K8-$M8,0)),""))</f>
        <v/>
      </c>
      <c r="O8" s="41">
        <f>IF($A8="","",IFERROR(IF(OR($N8="",'Parâmetros'!$B$7=""),"",$N8*'Parâmetros'!$B$7),""))</f>
        <v/>
      </c>
      <c r="P8" s="41">
        <f>IF($A8="","",IFERROR(IF(OR($N8="",'Parâmetros'!$B$8=""),"",$N8*'Parâmetros'!$B$8),""))</f>
        <v/>
      </c>
      <c r="Q8" s="40" t="n">
        <v>165</v>
      </c>
      <c r="R8" s="41">
        <f>IF($A8="","",IFERROR(IF(OR($K8="",$Q8=""),"",$Q8-$K8),""))</f>
        <v/>
      </c>
      <c r="S8" s="13">
        <f>IF($A8="","",IFERROR(IF('Parâmetros'!$B$13&lt;&gt;"Pronto","Parâmetros pendentes",IF($H8="Pendente","Rever elegibilidade",IF($H8="Não",IF(AND($K8=0,$Q8&lt;&gt;"",$Q8=0),"Conferido","Pagamento a rever"),IF(OR($B8="",$C8="",$D8="",$E8="",$F8="",$G8="",$H8="",$I8="",$J8="",$Q8=""),"Dados incompletos",IF(AND($R8&lt;='Parâmetros'!$B$9,$R8&gt;=0-'Parâmetros'!$B$9),"Conferido","Divergência"))))),"Verificar dados"))</f>
        <v/>
      </c>
      <c r="T8" s="21" t="inlineStr">
        <is>
          <t>REC-2026-01-001</t>
        </is>
      </c>
      <c r="U8" s="21" t="inlineStr"/>
    </row>
    <row r="9">
      <c r="A9" s="19">
        <f>IF(COUNTA($B9:$J9)=0,"","SA-"&amp;TEXT(ROW()-7,"000"))</f>
        <v/>
      </c>
      <c r="B9" s="39" t="n">
        <v>46053</v>
      </c>
      <c r="C9" s="21" t="inlineStr">
        <is>
          <t>Lusitânia Serviços, Lda.</t>
        </is>
      </c>
      <c r="D9" s="22" t="inlineStr">
        <is>
          <t>COL-002</t>
        </is>
      </c>
      <c r="E9" s="21" t="inlineStr">
        <is>
          <t>Bruno Costa</t>
        </is>
      </c>
      <c r="F9" s="21" t="inlineStr">
        <is>
          <t>Trabalhador por conta de outrem</t>
        </is>
      </c>
      <c r="G9" s="21" t="inlineStr">
        <is>
          <t>Cartão/vale</t>
        </is>
      </c>
      <c r="H9" s="22" t="inlineStr">
        <is>
          <t>Sim</t>
        </is>
      </c>
      <c r="I9" s="23" t="n">
        <v>22</v>
      </c>
      <c r="J9" s="40" t="n">
        <v>9.6</v>
      </c>
      <c r="K9" s="41">
        <f>IF($A9="","",IFERROR(IF(OR($I9="",$J9=""),"",IF($H9="Sim",$I9*$J9,0)),""))</f>
        <v/>
      </c>
      <c r="L9" s="41">
        <f>IF($A9="","",IF('Parâmetros'!$B$13&lt;&gt;"Pronto","",IFERROR(IF($G9="Dinheiro",'Parâmetros'!$B$5,IF($G9="Cartão/vale",'Parâmetros'!$B$6,"")),"")))</f>
        <v/>
      </c>
      <c r="M9" s="41">
        <f>IF($A9="","",IFERROR(IF(OR($K9="",$L9=""),"",MIN($K9,$I9*$L9)),""))</f>
        <v/>
      </c>
      <c r="N9" s="41">
        <f>IF($A9="","",IFERROR(IF(OR($K9="",$M9=""),"",MAX($K9-$M9,0)),""))</f>
        <v/>
      </c>
      <c r="O9" s="41">
        <f>IF($A9="","",IFERROR(IF(OR($N9="",'Parâmetros'!$B$7=""),"",$N9*'Parâmetros'!$B$7),""))</f>
        <v/>
      </c>
      <c r="P9" s="41">
        <f>IF($A9="","",IFERROR(IF(OR($N9="",'Parâmetros'!$B$8=""),"",$N9*'Parâmetros'!$B$8),""))</f>
        <v/>
      </c>
      <c r="Q9" s="40" t="n">
        <v>211.2</v>
      </c>
      <c r="R9" s="41">
        <f>IF($A9="","",IFERROR(IF(OR($K9="",$Q9=""),"",$Q9-$K9),""))</f>
        <v/>
      </c>
      <c r="S9" s="13">
        <f>IF($A9="","",IFERROR(IF('Parâmetros'!$B$13&lt;&gt;"Pronto","Parâmetros pendentes",IF($H9="Pendente","Rever elegibilidade",IF($H9="Não",IF(AND($K9=0,$Q9&lt;&gt;"",$Q9=0),"Conferido","Pagamento a rever"),IF(OR($B9="",$C9="",$D9="",$E9="",$F9="",$G9="",$H9="",$I9="",$J9="",$Q9=""),"Dados incompletos",IF(AND($R9&lt;='Parâmetros'!$B$9,$R9&gt;=0-'Parâmetros'!$B$9),"Conferido","Divergência"))))),"Verificar dados"))</f>
        <v/>
      </c>
      <c r="T9" s="21" t="inlineStr">
        <is>
          <t>REC-2026-01-002</t>
        </is>
      </c>
      <c r="U9" s="21" t="inlineStr"/>
    </row>
    <row r="10">
      <c r="A10" s="19">
        <f>IF(COUNTA($B10:$J10)=0,"","SA-"&amp;TEXT(ROW()-7,"000"))</f>
        <v/>
      </c>
      <c r="B10" s="39" t="n">
        <v>46081</v>
      </c>
      <c r="C10" s="21" t="inlineStr">
        <is>
          <t>Lusitânia Serviços, Lda.</t>
        </is>
      </c>
      <c r="D10" s="22" t="inlineStr">
        <is>
          <t>COL-003</t>
        </is>
      </c>
      <c r="E10" s="21" t="inlineStr">
        <is>
          <t>Sofia Almeida</t>
        </is>
      </c>
      <c r="F10" s="21" t="inlineStr">
        <is>
          <t>Trabalhador por conta de outrem</t>
        </is>
      </c>
      <c r="G10" s="21" t="inlineStr">
        <is>
          <t>Dinheiro</t>
        </is>
      </c>
      <c r="H10" s="22" t="inlineStr">
        <is>
          <t>Sim</t>
        </is>
      </c>
      <c r="I10" s="23" t="n">
        <v>20</v>
      </c>
      <c r="J10" s="40" t="n">
        <v>8</v>
      </c>
      <c r="K10" s="41">
        <f>IF($A10="","",IFERROR(IF(OR($I10="",$J10=""),"",IF($H10="Sim",$I10*$J10,0)),""))</f>
        <v/>
      </c>
      <c r="L10" s="41">
        <f>IF($A10="","",IF('Parâmetros'!$B$13&lt;&gt;"Pronto","",IFERROR(IF($G10="Dinheiro",'Parâmetros'!$B$5,IF($G10="Cartão/vale",'Parâmetros'!$B$6,"")),"")))</f>
        <v/>
      </c>
      <c r="M10" s="41">
        <f>IF($A10="","",IFERROR(IF(OR($K10="",$L10=""),"",MIN($K10,$I10*$L10)),""))</f>
        <v/>
      </c>
      <c r="N10" s="41">
        <f>IF($A10="","",IFERROR(IF(OR($K10="",$M10=""),"",MAX($K10-$M10,0)),""))</f>
        <v/>
      </c>
      <c r="O10" s="41">
        <f>IF($A10="","",IFERROR(IF(OR($N10="",'Parâmetros'!$B$7=""),"",$N10*'Parâmetros'!$B$7),""))</f>
        <v/>
      </c>
      <c r="P10" s="41">
        <f>IF($A10="","",IFERROR(IF(OR($N10="",'Parâmetros'!$B$8=""),"",$N10*'Parâmetros'!$B$8),""))</f>
        <v/>
      </c>
      <c r="Q10" s="40" t="n">
        <v>160</v>
      </c>
      <c r="R10" s="41">
        <f>IF($A10="","",IFERROR(IF(OR($K10="",$Q10=""),"",$Q10-$K10),""))</f>
        <v/>
      </c>
      <c r="S10" s="13">
        <f>IF($A10="","",IFERROR(IF('Parâmetros'!$B$13&lt;&gt;"Pronto","Parâmetros pendentes",IF($H10="Pendente","Rever elegibilidade",IF($H10="Não",IF(AND($K10=0,$Q10&lt;&gt;"",$Q10=0),"Conferido","Pagamento a rever"),IF(OR($B10="",$C10="",$D10="",$E10="",$F10="",$G10="",$H10="",$I10="",$J10="",$Q10=""),"Dados incompletos",IF(AND($R10&lt;='Parâmetros'!$B$9,$R10&gt;=0-'Parâmetros'!$B$9),"Conferido","Divergência"))))),"Verificar dados"))</f>
        <v/>
      </c>
      <c r="T10" s="21" t="inlineStr">
        <is>
          <t>REC-2026-02-003</t>
        </is>
      </c>
      <c r="U10" s="21" t="inlineStr"/>
    </row>
    <row r="11">
      <c r="A11" s="19">
        <f>IF(COUNTA($B11:$J11)=0,"","SA-"&amp;TEXT(ROW()-7,"000"))</f>
        <v/>
      </c>
      <c r="B11" s="39" t="n">
        <v>46081</v>
      </c>
      <c r="C11" s="21" t="inlineStr">
        <is>
          <t>Lusitânia Serviços, Lda.</t>
        </is>
      </c>
      <c r="D11" s="22" t="inlineStr">
        <is>
          <t>COL-004</t>
        </is>
      </c>
      <c r="E11" s="21" t="inlineStr">
        <is>
          <t>Miguel Sousa</t>
        </is>
      </c>
      <c r="F11" s="21" t="inlineStr">
        <is>
          <t>Trabalhador por conta de outrem</t>
        </is>
      </c>
      <c r="G11" s="21" t="inlineStr">
        <is>
          <t>Cartão/vale</t>
        </is>
      </c>
      <c r="H11" s="22" t="inlineStr">
        <is>
          <t>Sim</t>
        </is>
      </c>
      <c r="I11" s="23" t="n">
        <v>20</v>
      </c>
      <c r="J11" s="40" t="n">
        <v>9.6</v>
      </c>
      <c r="K11" s="41">
        <f>IF($A11="","",IFERROR(IF(OR($I11="",$J11=""),"",IF($H11="Sim",$I11*$J11,0)),""))</f>
        <v/>
      </c>
      <c r="L11" s="41">
        <f>IF($A11="","",IF('Parâmetros'!$B$13&lt;&gt;"Pronto","",IFERROR(IF($G11="Dinheiro",'Parâmetros'!$B$5,IF($G11="Cartão/vale",'Parâmetros'!$B$6,"")),"")))</f>
        <v/>
      </c>
      <c r="M11" s="41">
        <f>IF($A11="","",IFERROR(IF(OR($K11="",$L11=""),"",MIN($K11,$I11*$L11)),""))</f>
        <v/>
      </c>
      <c r="N11" s="41">
        <f>IF($A11="","",IFERROR(IF(OR($K11="",$M11=""),"",MAX($K11-$M11,0)),""))</f>
        <v/>
      </c>
      <c r="O11" s="41">
        <f>IF($A11="","",IFERROR(IF(OR($N11="",'Parâmetros'!$B$7=""),"",$N11*'Parâmetros'!$B$7),""))</f>
        <v/>
      </c>
      <c r="P11" s="41">
        <f>IF($A11="","",IFERROR(IF(OR($N11="",'Parâmetros'!$B$8=""),"",$N11*'Parâmetros'!$B$8),""))</f>
        <v/>
      </c>
      <c r="Q11" s="40" t="n">
        <v>190</v>
      </c>
      <c r="R11" s="41">
        <f>IF($A11="","",IFERROR(IF(OR($K11="",$Q11=""),"",$Q11-$K11),""))</f>
        <v/>
      </c>
      <c r="S11" s="13">
        <f>IF($A11="","",IFERROR(IF('Parâmetros'!$B$13&lt;&gt;"Pronto","Parâmetros pendentes",IF($H11="Pendente","Rever elegibilidade",IF($H11="Não",IF(AND($K11=0,$Q11&lt;&gt;"",$Q11=0),"Conferido","Pagamento a rever"),IF(OR($B11="",$C11="",$D11="",$E11="",$F11="",$G11="",$H11="",$I11="",$J11="",$Q11=""),"Dados incompletos",IF(AND($R11&lt;='Parâmetros'!$B$9,$R11&gt;=0-'Parâmetros'!$B$9),"Conferido","Divergência"))))),"Verificar dados"))</f>
        <v/>
      </c>
      <c r="T11" s="21" t="inlineStr">
        <is>
          <t>REC-2026-02-004</t>
        </is>
      </c>
      <c r="U11" s="21" t="inlineStr"/>
    </row>
    <row r="12">
      <c r="A12" s="19">
        <f>IF(COUNTA($B12:$J12)=0,"","SA-"&amp;TEXT(ROW()-7,"000"))</f>
        <v/>
      </c>
      <c r="B12" s="39" t="n">
        <v>46112</v>
      </c>
      <c r="C12" s="21" t="inlineStr">
        <is>
          <t>Oficina Tejo, Unipessoal Lda.</t>
        </is>
      </c>
      <c r="D12" s="22" t="inlineStr">
        <is>
          <t>MOE-001</t>
        </is>
      </c>
      <c r="E12" s="21" t="inlineStr">
        <is>
          <t>Inês Rocha</t>
        </is>
      </c>
      <c r="F12" s="21" t="inlineStr">
        <is>
          <t>Membro de órgão estatutário</t>
        </is>
      </c>
      <c r="G12" s="21" t="inlineStr">
        <is>
          <t>Dinheiro</t>
        </is>
      </c>
      <c r="H12" s="22" t="inlineStr">
        <is>
          <t>Sim</t>
        </is>
      </c>
      <c r="I12" s="23" t="n">
        <v>21</v>
      </c>
      <c r="J12" s="40" t="n">
        <v>8.199999999999999</v>
      </c>
      <c r="K12" s="41">
        <f>IF($A12="","",IFERROR(IF(OR($I12="",$J12=""),"",IF($H12="Sim",$I12*$J12,0)),""))</f>
        <v/>
      </c>
      <c r="L12" s="41">
        <f>IF($A12="","",IF('Parâmetros'!$B$13&lt;&gt;"Pronto","",IFERROR(IF($G12="Dinheiro",'Parâmetros'!$B$5,IF($G12="Cartão/vale",'Parâmetros'!$B$6,"")),"")))</f>
        <v/>
      </c>
      <c r="M12" s="41">
        <f>IF($A12="","",IFERROR(IF(OR($K12="",$L12=""),"",MIN($K12,$I12*$L12)),""))</f>
        <v/>
      </c>
      <c r="N12" s="41">
        <f>IF($A12="","",IFERROR(IF(OR($K12="",$M12=""),"",MAX($K12-$M12,0)),""))</f>
        <v/>
      </c>
      <c r="O12" s="41">
        <f>IF($A12="","",IFERROR(IF(OR($N12="",'Parâmetros'!$B$7=""),"",$N12*'Parâmetros'!$B$7),""))</f>
        <v/>
      </c>
      <c r="P12" s="41">
        <f>IF($A12="","",IFERROR(IF(OR($N12="",'Parâmetros'!$B$8=""),"",$N12*'Parâmetros'!$B$8),""))</f>
        <v/>
      </c>
      <c r="Q12" s="40" t="n">
        <v>172.2</v>
      </c>
      <c r="R12" s="41">
        <f>IF($A12="","",IFERROR(IF(OR($K12="",$Q12=""),"",$Q12-$K12),""))</f>
        <v/>
      </c>
      <c r="S12" s="13">
        <f>IF($A12="","",IFERROR(IF('Parâmetros'!$B$13&lt;&gt;"Pronto","Parâmetros pendentes",IF($H12="Pendente","Rever elegibilidade",IF($H12="Não",IF(AND($K12=0,$Q12&lt;&gt;"",$Q12=0),"Conferido","Pagamento a rever"),IF(OR($B12="",$C12="",$D12="",$E12="",$F12="",$G12="",$H12="",$I12="",$J12="",$Q12=""),"Dados incompletos",IF(AND($R12&lt;='Parâmetros'!$B$9,$R12&gt;=0-'Parâmetros'!$B$9),"Conferido","Divergência"))))),"Verificar dados"))</f>
        <v/>
      </c>
      <c r="T12" s="21" t="inlineStr">
        <is>
          <t>REC-2026-03-001</t>
        </is>
      </c>
      <c r="U12" s="21" t="inlineStr"/>
    </row>
    <row r="13">
      <c r="A13" s="19">
        <f>IF(COUNTA($B13:$J13)=0,"","SA-"&amp;TEXT(ROW()-7,"000"))</f>
        <v/>
      </c>
      <c r="B13" s="39" t="n">
        <v>46112</v>
      </c>
      <c r="C13" s="21" t="inlineStr">
        <is>
          <t>Oficina Tejo, Unipessoal Lda.</t>
        </is>
      </c>
      <c r="D13" s="22" t="inlineStr">
        <is>
          <t>PRE-001</t>
        </is>
      </c>
      <c r="E13" s="21" t="inlineStr">
        <is>
          <t>Ricardo Lopes</t>
        </is>
      </c>
      <c r="F13" s="21" t="inlineStr">
        <is>
          <t>Trabalhador independente</t>
        </is>
      </c>
      <c r="G13" s="21" t="inlineStr">
        <is>
          <t>Dinheiro</t>
        </is>
      </c>
      <c r="H13" s="22" t="inlineStr">
        <is>
          <t>Pendente</t>
        </is>
      </c>
      <c r="I13" s="23" t="n">
        <v>18</v>
      </c>
      <c r="J13" s="40" t="n">
        <v>7.5</v>
      </c>
      <c r="K13" s="41">
        <f>IF($A13="","",IFERROR(IF(OR($I13="",$J13=""),"",IF($H13="Sim",$I13*$J13,0)),""))</f>
        <v/>
      </c>
      <c r="L13" s="41">
        <f>IF($A13="","",IF('Parâmetros'!$B$13&lt;&gt;"Pronto","",IFERROR(IF($G13="Dinheiro",'Parâmetros'!$B$5,IF($G13="Cartão/vale",'Parâmetros'!$B$6,"")),"")))</f>
        <v/>
      </c>
      <c r="M13" s="41">
        <f>IF($A13="","",IFERROR(IF(OR($K13="",$L13=""),"",MIN($K13,$I13*$L13)),""))</f>
        <v/>
      </c>
      <c r="N13" s="41">
        <f>IF($A13="","",IFERROR(IF(OR($K13="",$M13=""),"",MAX($K13-$M13,0)),""))</f>
        <v/>
      </c>
      <c r="O13" s="41">
        <f>IF($A13="","",IFERROR(IF(OR($N13="",'Parâmetros'!$B$7=""),"",$N13*'Parâmetros'!$B$7),""))</f>
        <v/>
      </c>
      <c r="P13" s="41">
        <f>IF($A13="","",IFERROR(IF(OR($N13="",'Parâmetros'!$B$8=""),"",$N13*'Parâmetros'!$B$8),""))</f>
        <v/>
      </c>
      <c r="Q13" s="40" t="n"/>
      <c r="R13" s="41">
        <f>IF($A13="","",IFERROR(IF(OR($K13="",$Q13=""),"",$Q13-$K13),""))</f>
        <v/>
      </c>
      <c r="S13" s="13">
        <f>IF($A13="","",IFERROR(IF('Parâmetros'!$B$13&lt;&gt;"Pronto","Parâmetros pendentes",IF($H13="Pendente","Rever elegibilidade",IF($H13="Não",IF(AND($K13=0,$Q13&lt;&gt;"",$Q13=0),"Conferido","Pagamento a rever"),IF(OR($B13="",$C13="",$D13="",$E13="",$F13="",$G13="",$H13="",$I13="",$J13="",$Q13=""),"Dados incompletos",IF(AND($R13&lt;='Parâmetros'!$B$9,$R13&gt;=0-'Parâmetros'!$B$9),"Conferido","Divergência"))))),"Verificar dados"))</f>
        <v/>
      </c>
      <c r="T13" s="21" t="n"/>
      <c r="U13" s="21" t="n"/>
    </row>
    <row r="14">
      <c r="A14" s="19">
        <f>IF(COUNTA($B14:$J14)=0,"","SA-"&amp;TEXT(ROW()-7,"000"))</f>
        <v/>
      </c>
      <c r="B14" s="39" t="n">
        <v>46142</v>
      </c>
      <c r="C14" s="21" t="inlineStr">
        <is>
          <t>Oficina Tejo, Unipessoal Lda.</t>
        </is>
      </c>
      <c r="D14" s="22" t="inlineStr">
        <is>
          <t>COL-005</t>
        </is>
      </c>
      <c r="E14" s="21" t="inlineStr">
        <is>
          <t>Carla Pinto</t>
        </is>
      </c>
      <c r="F14" s="21" t="inlineStr">
        <is>
          <t>Trabalhador por conta de outrem</t>
        </is>
      </c>
      <c r="G14" s="21" t="inlineStr">
        <is>
          <t>Dinheiro</t>
        </is>
      </c>
      <c r="H14" s="22" t="inlineStr">
        <is>
          <t>Não</t>
        </is>
      </c>
      <c r="I14" s="23" t="n">
        <v>0</v>
      </c>
      <c r="J14" s="40" t="n">
        <v>8</v>
      </c>
      <c r="K14" s="41">
        <f>IF($A14="","",IFERROR(IF(OR($I14="",$J14=""),"",IF($H14="Sim",$I14*$J14,0)),""))</f>
        <v/>
      </c>
      <c r="L14" s="41">
        <f>IF($A14="","",IF('Parâmetros'!$B$13&lt;&gt;"Pronto","",IFERROR(IF($G14="Dinheiro",'Parâmetros'!$B$5,IF($G14="Cartão/vale",'Parâmetros'!$B$6,"")),"")))</f>
        <v/>
      </c>
      <c r="M14" s="41">
        <f>IF($A14="","",IFERROR(IF(OR($K14="",$L14=""),"",MIN($K14,$I14*$L14)),""))</f>
        <v/>
      </c>
      <c r="N14" s="41">
        <f>IF($A14="","",IFERROR(IF(OR($K14="",$M14=""),"",MAX($K14-$M14,0)),""))</f>
        <v/>
      </c>
      <c r="O14" s="41">
        <f>IF($A14="","",IFERROR(IF(OR($N14="",'Parâmetros'!$B$7=""),"",$N14*'Parâmetros'!$B$7),""))</f>
        <v/>
      </c>
      <c r="P14" s="41">
        <f>IF($A14="","",IFERROR(IF(OR($N14="",'Parâmetros'!$B$8=""),"",$N14*'Parâmetros'!$B$8),""))</f>
        <v/>
      </c>
      <c r="Q14" s="40" t="n">
        <v>0</v>
      </c>
      <c r="R14" s="41">
        <f>IF($A14="","",IFERROR(IF(OR($K14="",$Q14=""),"",$Q14-$K14),""))</f>
        <v/>
      </c>
      <c r="S14" s="13">
        <f>IF($A14="","",IFERROR(IF('Parâmetros'!$B$13&lt;&gt;"Pronto","Parâmetros pendentes",IF($H14="Pendente","Rever elegibilidade",IF($H14="Não",IF(AND($K14=0,$Q14&lt;&gt;"",$Q14=0),"Conferido","Pagamento a rever"),IF(OR($B14="",$C14="",$D14="",$E14="",$F14="",$G14="",$H14="",$I14="",$J14="",$Q14=""),"Dados incompletos",IF(AND($R14&lt;='Parâmetros'!$B$9,$R14&gt;=0-'Parâmetros'!$B$9),"Conferido","Divergência"))))),"Verificar dados"))</f>
        <v/>
      </c>
      <c r="T14" s="21" t="inlineStr">
        <is>
          <t>REC-2026-04-005</t>
        </is>
      </c>
      <c r="U14" s="21" t="inlineStr"/>
    </row>
    <row r="15">
      <c r="A15" s="19">
        <f>IF(COUNTA($B15:$J15)=0,"","SA-"&amp;TEXT(ROW()-7,"000"))</f>
        <v/>
      </c>
      <c r="B15" s="39" t="n">
        <v>46142</v>
      </c>
      <c r="C15" s="21" t="inlineStr">
        <is>
          <t>Lusitânia Serviços, Lda.</t>
        </is>
      </c>
      <c r="D15" s="22" t="inlineStr">
        <is>
          <t>COL-006</t>
        </is>
      </c>
      <c r="E15" s="21" t="inlineStr">
        <is>
          <t>Daniel Cruz</t>
        </is>
      </c>
      <c r="F15" s="21" t="inlineStr">
        <is>
          <t>Trabalhador por conta de outrem</t>
        </is>
      </c>
      <c r="G15" s="21" t="inlineStr">
        <is>
          <t>Cartão/vale</t>
        </is>
      </c>
      <c r="H15" s="22" t="inlineStr">
        <is>
          <t>Sim</t>
        </is>
      </c>
      <c r="I15" s="23" t="n">
        <v>21</v>
      </c>
      <c r="J15" s="40" t="n">
        <v>10</v>
      </c>
      <c r="K15" s="41">
        <f>IF($A15="","",IFERROR(IF(OR($I15="",$J15=""),"",IF($H15="Sim",$I15*$J15,0)),""))</f>
        <v/>
      </c>
      <c r="L15" s="41">
        <f>IF($A15="","",IF('Parâmetros'!$B$13&lt;&gt;"Pronto","",IFERROR(IF($G15="Dinheiro",'Parâmetros'!$B$5,IF($G15="Cartão/vale",'Parâmetros'!$B$6,"")),"")))</f>
        <v/>
      </c>
      <c r="M15" s="41">
        <f>IF($A15="","",IFERROR(IF(OR($K15="",$L15=""),"",MIN($K15,$I15*$L15)),""))</f>
        <v/>
      </c>
      <c r="N15" s="41">
        <f>IF($A15="","",IFERROR(IF(OR($K15="",$M15=""),"",MAX($K15-$M15,0)),""))</f>
        <v/>
      </c>
      <c r="O15" s="41">
        <f>IF($A15="","",IFERROR(IF(OR($N15="",'Parâmetros'!$B$7=""),"",$N15*'Parâmetros'!$B$7),""))</f>
        <v/>
      </c>
      <c r="P15" s="41">
        <f>IF($A15="","",IFERROR(IF(OR($N15="",'Parâmetros'!$B$8=""),"",$N15*'Parâmetros'!$B$8),""))</f>
        <v/>
      </c>
      <c r="Q15" s="40" t="n">
        <v>210</v>
      </c>
      <c r="R15" s="41">
        <f>IF($A15="","",IFERROR(IF(OR($K15="",$Q15=""),"",$Q15-$K15),""))</f>
        <v/>
      </c>
      <c r="S15" s="13">
        <f>IF($A15="","",IFERROR(IF('Parâmetros'!$B$13&lt;&gt;"Pronto","Parâmetros pendentes",IF($H15="Pendente","Rever elegibilidade",IF($H15="Não",IF(AND($K15=0,$Q15&lt;&gt;"",$Q15=0),"Conferido","Pagamento a rever"),IF(OR($B15="",$C15="",$D15="",$E15="",$F15="",$G15="",$H15="",$I15="",$J15="",$Q15=""),"Dados incompletos",IF(AND($R15&lt;='Parâmetros'!$B$9,$R15&gt;=0-'Parâmetros'!$B$9),"Conferido","Divergência"))))),"Verificar dados"))</f>
        <v/>
      </c>
      <c r="T15" s="21" t="inlineStr">
        <is>
          <t>REC-2026-04-006</t>
        </is>
      </c>
      <c r="U15" s="21" t="inlineStr"/>
    </row>
    <row r="16">
      <c r="A16" s="19">
        <f>IF(COUNTA($B16:$J16)=0,"","SA-"&amp;TEXT(ROW()-7,"000"))</f>
        <v/>
      </c>
      <c r="B16" s="39" t="n">
        <v>46173</v>
      </c>
      <c r="C16" s="21" t="inlineStr">
        <is>
          <t>Lusitânia Serviços, Lda.</t>
        </is>
      </c>
      <c r="D16" s="22" t="inlineStr">
        <is>
          <t>COL-007</t>
        </is>
      </c>
      <c r="E16" s="21" t="inlineStr">
        <is>
          <t>Marta Neves</t>
        </is>
      </c>
      <c r="F16" s="21" t="inlineStr">
        <is>
          <t>Trabalhador por conta de outrem</t>
        </is>
      </c>
      <c r="G16" s="21" t="inlineStr">
        <is>
          <t>Cartão/vale</t>
        </is>
      </c>
      <c r="H16" s="22" t="inlineStr">
        <is>
          <t>Sim</t>
        </is>
      </c>
      <c r="I16" s="23" t="n">
        <v>22</v>
      </c>
      <c r="J16" s="40" t="n">
        <v>9.9</v>
      </c>
      <c r="K16" s="41">
        <f>IF($A16="","",IFERROR(IF(OR($I16="",$J16=""),"",IF($H16="Sim",$I16*$J16,0)),""))</f>
        <v/>
      </c>
      <c r="L16" s="41">
        <f>IF($A16="","",IF('Parâmetros'!$B$13&lt;&gt;"Pronto","",IFERROR(IF($G16="Dinheiro",'Parâmetros'!$B$5,IF($G16="Cartão/vale",'Parâmetros'!$B$6,"")),"")))</f>
        <v/>
      </c>
      <c r="M16" s="41">
        <f>IF($A16="","",IFERROR(IF(OR($K16="",$L16=""),"",MIN($K16,$I16*$L16)),""))</f>
        <v/>
      </c>
      <c r="N16" s="41">
        <f>IF($A16="","",IFERROR(IF(OR($K16="",$M16=""),"",MAX($K16-$M16,0)),""))</f>
        <v/>
      </c>
      <c r="O16" s="41">
        <f>IF($A16="","",IFERROR(IF(OR($N16="",'Parâmetros'!$B$7=""),"",$N16*'Parâmetros'!$B$7),""))</f>
        <v/>
      </c>
      <c r="P16" s="41">
        <f>IF($A16="","",IFERROR(IF(OR($N16="",'Parâmetros'!$B$8=""),"",$N16*'Parâmetros'!$B$8),""))</f>
        <v/>
      </c>
      <c r="Q16" s="40" t="n">
        <v>217.8</v>
      </c>
      <c r="R16" s="41">
        <f>IF($A16="","",IFERROR(IF(OR($K16="",$Q16=""),"",$Q16-$K16),""))</f>
        <v/>
      </c>
      <c r="S16" s="13">
        <f>IF($A16="","",IFERROR(IF('Parâmetros'!$B$13&lt;&gt;"Pronto","Parâmetros pendentes",IF($H16="Pendente","Rever elegibilidade",IF($H16="Não",IF(AND($K16=0,$Q16&lt;&gt;"",$Q16=0),"Conferido","Pagamento a rever"),IF(OR($B16="",$C16="",$D16="",$E16="",$F16="",$G16="",$H16="",$I16="",$J16="",$Q16=""),"Dados incompletos",IF(AND($R16&lt;='Parâmetros'!$B$9,$R16&gt;=0-'Parâmetros'!$B$9),"Conferido","Divergência"))))),"Verificar dados"))</f>
        <v/>
      </c>
      <c r="T16" s="21" t="inlineStr">
        <is>
          <t>REC-2026-05-007</t>
        </is>
      </c>
      <c r="U16" s="21" t="inlineStr"/>
    </row>
    <row r="17">
      <c r="A17" s="19">
        <f>IF(COUNTA($B17:$J17)=0,"","SA-"&amp;TEXT(ROW()-7,"000"))</f>
        <v/>
      </c>
      <c r="B17" s="39" t="n">
        <v>46173</v>
      </c>
      <c r="C17" s="21" t="inlineStr">
        <is>
          <t>Oficina Tejo, Unipessoal Lda.</t>
        </is>
      </c>
      <c r="D17" s="22" t="inlineStr">
        <is>
          <t>COL-008</t>
        </is>
      </c>
      <c r="E17" s="21" t="inlineStr">
        <is>
          <t>Luís Ferreira</t>
        </is>
      </c>
      <c r="F17" s="21" t="inlineStr">
        <is>
          <t>Trabalhador por conta de outrem</t>
        </is>
      </c>
      <c r="G17" s="21" t="inlineStr">
        <is>
          <t>Dinheiro</t>
        </is>
      </c>
      <c r="H17" s="22" t="inlineStr">
        <is>
          <t>Sim</t>
        </is>
      </c>
      <c r="I17" s="23" t="n">
        <v>21</v>
      </c>
      <c r="J17" s="40" t="n">
        <v>7.5</v>
      </c>
      <c r="K17" s="41">
        <f>IF($A17="","",IFERROR(IF(OR($I17="",$J17=""),"",IF($H17="Sim",$I17*$J17,0)),""))</f>
        <v/>
      </c>
      <c r="L17" s="41">
        <f>IF($A17="","",IF('Parâmetros'!$B$13&lt;&gt;"Pronto","",IFERROR(IF($G17="Dinheiro",'Parâmetros'!$B$5,IF($G17="Cartão/vale",'Parâmetros'!$B$6,"")),"")))</f>
        <v/>
      </c>
      <c r="M17" s="41">
        <f>IF($A17="","",IFERROR(IF(OR($K17="",$L17=""),"",MIN($K17,$I17*$L17)),""))</f>
        <v/>
      </c>
      <c r="N17" s="41">
        <f>IF($A17="","",IFERROR(IF(OR($K17="",$M17=""),"",MAX($K17-$M17,0)),""))</f>
        <v/>
      </c>
      <c r="O17" s="41">
        <f>IF($A17="","",IFERROR(IF(OR($N17="",'Parâmetros'!$B$7=""),"",$N17*'Parâmetros'!$B$7),""))</f>
        <v/>
      </c>
      <c r="P17" s="41">
        <f>IF($A17="","",IFERROR(IF(OR($N17="",'Parâmetros'!$B$8=""),"",$N17*'Parâmetros'!$B$8),""))</f>
        <v/>
      </c>
      <c r="Q17" s="40" t="n">
        <v>157.5</v>
      </c>
      <c r="R17" s="41">
        <f>IF($A17="","",IFERROR(IF(OR($K17="",$Q17=""),"",$Q17-$K17),""))</f>
        <v/>
      </c>
      <c r="S17" s="13">
        <f>IF($A17="","",IFERROR(IF('Parâmetros'!$B$13&lt;&gt;"Pronto","Parâmetros pendentes",IF($H17="Pendente","Rever elegibilidade",IF($H17="Não",IF(AND($K17=0,$Q17&lt;&gt;"",$Q17=0),"Conferido","Pagamento a rever"),IF(OR($B17="",$C17="",$D17="",$E17="",$F17="",$G17="",$H17="",$I17="",$J17="",$Q17=""),"Dados incompletos",IF(AND($R17&lt;='Parâmetros'!$B$9,$R17&gt;=0-'Parâmetros'!$B$9),"Conferido","Divergência"))))),"Verificar dados"))</f>
        <v/>
      </c>
      <c r="T17" s="21" t="inlineStr">
        <is>
          <t>REC-2026-05-008</t>
        </is>
      </c>
      <c r="U17" s="21" t="inlineStr"/>
    </row>
    <row r="18">
      <c r="A18" s="19">
        <f>IF(COUNTA($B18:$J18)=0,"","SA-"&amp;TEXT(ROW()-7,"000"))</f>
        <v/>
      </c>
      <c r="B18" s="39" t="n"/>
      <c r="C18" s="21" t="n"/>
      <c r="D18" s="22" t="n"/>
      <c r="E18" s="21" t="n"/>
      <c r="F18" s="21" t="n"/>
      <c r="G18" s="21" t="n"/>
      <c r="H18" s="22" t="n"/>
      <c r="I18" s="23" t="n"/>
      <c r="J18" s="40" t="n"/>
      <c r="K18" s="41">
        <f>IF($A18="","",IFERROR(IF(OR($I18="",$J18=""),"",IF($H18="Sim",$I18*$J18,0)),""))</f>
        <v/>
      </c>
      <c r="L18" s="41">
        <f>IF($A18="","",IF('Parâmetros'!$B$13&lt;&gt;"Pronto","",IFERROR(IF($G18="Dinheiro",'Parâmetros'!$B$5,IF($G18="Cartão/vale",'Parâmetros'!$B$6,"")),"")))</f>
        <v/>
      </c>
      <c r="M18" s="41">
        <f>IF($A18="","",IFERROR(IF(OR($K18="",$L18=""),"",MIN($K18,$I18*$L18)),""))</f>
        <v/>
      </c>
      <c r="N18" s="41">
        <f>IF($A18="","",IFERROR(IF(OR($K18="",$M18=""),"",MAX($K18-$M18,0)),""))</f>
        <v/>
      </c>
      <c r="O18" s="41">
        <f>IF($A18="","",IFERROR(IF(OR($N18="",'Parâmetros'!$B$7=""),"",$N18*'Parâmetros'!$B$7),""))</f>
        <v/>
      </c>
      <c r="P18" s="41">
        <f>IF($A18="","",IFERROR(IF(OR($N18="",'Parâmetros'!$B$8=""),"",$N18*'Parâmetros'!$B$8),""))</f>
        <v/>
      </c>
      <c r="Q18" s="40" t="n"/>
      <c r="R18" s="41">
        <f>IF($A18="","",IFERROR(IF(OR($K18="",$Q18=""),"",$Q18-$K18),""))</f>
        <v/>
      </c>
      <c r="S18" s="13">
        <f>IF($A18="","",IFERROR(IF('Parâmetros'!$B$13&lt;&gt;"Pronto","Parâmetros pendentes",IF($H18="Pendente","Rever elegibilidade",IF($H18="Não",IF(AND($K18=0,$Q18&lt;&gt;"",$Q18=0),"Conferido","Pagamento a rever"),IF(OR($B18="",$C18="",$D18="",$E18="",$F18="",$G18="",$H18="",$I18="",$J18="",$Q18=""),"Dados incompletos",IF(AND($R18&lt;='Parâmetros'!$B$9,$R18&gt;=0-'Parâmetros'!$B$9),"Conferido","Divergência"))))),"Verificar dados"))</f>
        <v/>
      </c>
      <c r="T18" s="21" t="n"/>
      <c r="U18" s="21" t="n"/>
    </row>
    <row r="19">
      <c r="A19" s="19">
        <f>IF(COUNTA($B19:$J19)=0,"","SA-"&amp;TEXT(ROW()-7,"000"))</f>
        <v/>
      </c>
      <c r="B19" s="39" t="n"/>
      <c r="C19" s="21" t="n"/>
      <c r="D19" s="22" t="n"/>
      <c r="E19" s="21" t="n"/>
      <c r="F19" s="21" t="n"/>
      <c r="G19" s="21" t="n"/>
      <c r="H19" s="22" t="n"/>
      <c r="I19" s="23" t="n"/>
      <c r="J19" s="40" t="n"/>
      <c r="K19" s="41">
        <f>IF($A19="","",IFERROR(IF(OR($I19="",$J19=""),"",IF($H19="Sim",$I19*$J19,0)),""))</f>
        <v/>
      </c>
      <c r="L19" s="41">
        <f>IF($A19="","",IF('Parâmetros'!$B$13&lt;&gt;"Pronto","",IFERROR(IF($G19="Dinheiro",'Parâmetros'!$B$5,IF($G19="Cartão/vale",'Parâmetros'!$B$6,"")),"")))</f>
        <v/>
      </c>
      <c r="M19" s="41">
        <f>IF($A19="","",IFERROR(IF(OR($K19="",$L19=""),"",MIN($K19,$I19*$L19)),""))</f>
        <v/>
      </c>
      <c r="N19" s="41">
        <f>IF($A19="","",IFERROR(IF(OR($K19="",$M19=""),"",MAX($K19-$M19,0)),""))</f>
        <v/>
      </c>
      <c r="O19" s="41">
        <f>IF($A19="","",IFERROR(IF(OR($N19="",'Parâmetros'!$B$7=""),"",$N19*'Parâmetros'!$B$7),""))</f>
        <v/>
      </c>
      <c r="P19" s="41">
        <f>IF($A19="","",IFERROR(IF(OR($N19="",'Parâmetros'!$B$8=""),"",$N19*'Parâmetros'!$B$8),""))</f>
        <v/>
      </c>
      <c r="Q19" s="40" t="n"/>
      <c r="R19" s="41">
        <f>IF($A19="","",IFERROR(IF(OR($K19="",$Q19=""),"",$Q19-$K19),""))</f>
        <v/>
      </c>
      <c r="S19" s="13">
        <f>IF($A19="","",IFERROR(IF('Parâmetros'!$B$13&lt;&gt;"Pronto","Parâmetros pendentes",IF($H19="Pendente","Rever elegibilidade",IF($H19="Não",IF(AND($K19=0,$Q19&lt;&gt;"",$Q19=0),"Conferido","Pagamento a rever"),IF(OR($B19="",$C19="",$D19="",$E19="",$F19="",$G19="",$H19="",$I19="",$J19="",$Q19=""),"Dados incompletos",IF(AND($R19&lt;='Parâmetros'!$B$9,$R19&gt;=0-'Parâmetros'!$B$9),"Conferido","Divergência"))))),"Verificar dados"))</f>
        <v/>
      </c>
      <c r="T19" s="21" t="n"/>
      <c r="U19" s="21" t="n"/>
    </row>
    <row r="20">
      <c r="A20" s="19">
        <f>IF(COUNTA($B20:$J20)=0,"","SA-"&amp;TEXT(ROW()-7,"000"))</f>
        <v/>
      </c>
      <c r="B20" s="39" t="n"/>
      <c r="C20" s="21" t="n"/>
      <c r="D20" s="22" t="n"/>
      <c r="E20" s="21" t="n"/>
      <c r="F20" s="21" t="n"/>
      <c r="G20" s="21" t="n"/>
      <c r="H20" s="22" t="n"/>
      <c r="I20" s="23" t="n"/>
      <c r="J20" s="40" t="n"/>
      <c r="K20" s="41">
        <f>IF($A20="","",IFERROR(IF(OR($I20="",$J20=""),"",IF($H20="Sim",$I20*$J20,0)),""))</f>
        <v/>
      </c>
      <c r="L20" s="41">
        <f>IF($A20="","",IF('Parâmetros'!$B$13&lt;&gt;"Pronto","",IFERROR(IF($G20="Dinheiro",'Parâmetros'!$B$5,IF($G20="Cartão/vale",'Parâmetros'!$B$6,"")),"")))</f>
        <v/>
      </c>
      <c r="M20" s="41">
        <f>IF($A20="","",IFERROR(IF(OR($K20="",$L20=""),"",MIN($K20,$I20*$L20)),""))</f>
        <v/>
      </c>
      <c r="N20" s="41">
        <f>IF($A20="","",IFERROR(IF(OR($K20="",$M20=""),"",MAX($K20-$M20,0)),""))</f>
        <v/>
      </c>
      <c r="O20" s="41">
        <f>IF($A20="","",IFERROR(IF(OR($N20="",'Parâmetros'!$B$7=""),"",$N20*'Parâmetros'!$B$7),""))</f>
        <v/>
      </c>
      <c r="P20" s="41">
        <f>IF($A20="","",IFERROR(IF(OR($N20="",'Parâmetros'!$B$8=""),"",$N20*'Parâmetros'!$B$8),""))</f>
        <v/>
      </c>
      <c r="Q20" s="40" t="n"/>
      <c r="R20" s="41">
        <f>IF($A20="","",IFERROR(IF(OR($K20="",$Q20=""),"",$Q20-$K20),""))</f>
        <v/>
      </c>
      <c r="S20" s="13">
        <f>IF($A20="","",IFERROR(IF('Parâmetros'!$B$13&lt;&gt;"Pronto","Parâmetros pendentes",IF($H20="Pendente","Rever elegibilidade",IF($H20="Não",IF(AND($K20=0,$Q20&lt;&gt;"",$Q20=0),"Conferido","Pagamento a rever"),IF(OR($B20="",$C20="",$D20="",$E20="",$F20="",$G20="",$H20="",$I20="",$J20="",$Q20=""),"Dados incompletos",IF(AND($R20&lt;='Parâmetros'!$B$9,$R20&gt;=0-'Parâmetros'!$B$9),"Conferido","Divergência"))))),"Verificar dados"))</f>
        <v/>
      </c>
      <c r="T20" s="21" t="n"/>
      <c r="U20" s="21" t="n"/>
    </row>
    <row r="21">
      <c r="A21" s="19">
        <f>IF(COUNTA($B21:$J21)=0,"","SA-"&amp;TEXT(ROW()-7,"000"))</f>
        <v/>
      </c>
      <c r="B21" s="39" t="n"/>
      <c r="C21" s="21" t="n"/>
      <c r="D21" s="22" t="n"/>
      <c r="E21" s="21" t="n"/>
      <c r="F21" s="21" t="n"/>
      <c r="G21" s="21" t="n"/>
      <c r="H21" s="22" t="n"/>
      <c r="I21" s="23" t="n"/>
      <c r="J21" s="40" t="n"/>
      <c r="K21" s="41">
        <f>IF($A21="","",IFERROR(IF(OR($I21="",$J21=""),"",IF($H21="Sim",$I21*$J21,0)),""))</f>
        <v/>
      </c>
      <c r="L21" s="41">
        <f>IF($A21="","",IF('Parâmetros'!$B$13&lt;&gt;"Pronto","",IFERROR(IF($G21="Dinheiro",'Parâmetros'!$B$5,IF($G21="Cartão/vale",'Parâmetros'!$B$6,"")),"")))</f>
        <v/>
      </c>
      <c r="M21" s="41">
        <f>IF($A21="","",IFERROR(IF(OR($K21="",$L21=""),"",MIN($K21,$I21*$L21)),""))</f>
        <v/>
      </c>
      <c r="N21" s="41">
        <f>IF($A21="","",IFERROR(IF(OR($K21="",$M21=""),"",MAX($K21-$M21,0)),""))</f>
        <v/>
      </c>
      <c r="O21" s="41">
        <f>IF($A21="","",IFERROR(IF(OR($N21="",'Parâmetros'!$B$7=""),"",$N21*'Parâmetros'!$B$7),""))</f>
        <v/>
      </c>
      <c r="P21" s="41">
        <f>IF($A21="","",IFERROR(IF(OR($N21="",'Parâmetros'!$B$8=""),"",$N21*'Parâmetros'!$B$8),""))</f>
        <v/>
      </c>
      <c r="Q21" s="40" t="n"/>
      <c r="R21" s="41">
        <f>IF($A21="","",IFERROR(IF(OR($K21="",$Q21=""),"",$Q21-$K21),""))</f>
        <v/>
      </c>
      <c r="S21" s="13">
        <f>IF($A21="","",IFERROR(IF('Parâmetros'!$B$13&lt;&gt;"Pronto","Parâmetros pendentes",IF($H21="Pendente","Rever elegibilidade",IF($H21="Não",IF(AND($K21=0,$Q21&lt;&gt;"",$Q21=0),"Conferido","Pagamento a rever"),IF(OR($B21="",$C21="",$D21="",$E21="",$F21="",$G21="",$H21="",$I21="",$J21="",$Q21=""),"Dados incompletos",IF(AND($R21&lt;='Parâmetros'!$B$9,$R21&gt;=0-'Parâmetros'!$B$9),"Conferido","Divergência"))))),"Verificar dados"))</f>
        <v/>
      </c>
      <c r="T21" s="21" t="n"/>
      <c r="U21" s="21" t="n"/>
    </row>
    <row r="22">
      <c r="A22" s="19">
        <f>IF(COUNTA($B22:$J22)=0,"","SA-"&amp;TEXT(ROW()-7,"000"))</f>
        <v/>
      </c>
      <c r="B22" s="39" t="n"/>
      <c r="C22" s="21" t="n"/>
      <c r="D22" s="22" t="n"/>
      <c r="E22" s="21" t="n"/>
      <c r="F22" s="21" t="n"/>
      <c r="G22" s="21" t="n"/>
      <c r="H22" s="22" t="n"/>
      <c r="I22" s="23" t="n"/>
      <c r="J22" s="40" t="n"/>
      <c r="K22" s="41">
        <f>IF($A22="","",IFERROR(IF(OR($I22="",$J22=""),"",IF($H22="Sim",$I22*$J22,0)),""))</f>
        <v/>
      </c>
      <c r="L22" s="41">
        <f>IF($A22="","",IF('Parâmetros'!$B$13&lt;&gt;"Pronto","",IFERROR(IF($G22="Dinheiro",'Parâmetros'!$B$5,IF($G22="Cartão/vale",'Parâmetros'!$B$6,"")),"")))</f>
        <v/>
      </c>
      <c r="M22" s="41">
        <f>IF($A22="","",IFERROR(IF(OR($K22="",$L22=""),"",MIN($K22,$I22*$L22)),""))</f>
        <v/>
      </c>
      <c r="N22" s="41">
        <f>IF($A22="","",IFERROR(IF(OR($K22="",$M22=""),"",MAX($K22-$M22,0)),""))</f>
        <v/>
      </c>
      <c r="O22" s="41">
        <f>IF($A22="","",IFERROR(IF(OR($N22="",'Parâmetros'!$B$7=""),"",$N22*'Parâmetros'!$B$7),""))</f>
        <v/>
      </c>
      <c r="P22" s="41">
        <f>IF($A22="","",IFERROR(IF(OR($N22="",'Parâmetros'!$B$8=""),"",$N22*'Parâmetros'!$B$8),""))</f>
        <v/>
      </c>
      <c r="Q22" s="40" t="n"/>
      <c r="R22" s="41">
        <f>IF($A22="","",IFERROR(IF(OR($K22="",$Q22=""),"",$Q22-$K22),""))</f>
        <v/>
      </c>
      <c r="S22" s="13">
        <f>IF($A22="","",IFERROR(IF('Parâmetros'!$B$13&lt;&gt;"Pronto","Parâmetros pendentes",IF($H22="Pendente","Rever elegibilidade",IF($H22="Não",IF(AND($K22=0,$Q22&lt;&gt;"",$Q22=0),"Conferido","Pagamento a rever"),IF(OR($B22="",$C22="",$D22="",$E22="",$F22="",$G22="",$H22="",$I22="",$J22="",$Q22=""),"Dados incompletos",IF(AND($R22&lt;='Parâmetros'!$B$9,$R22&gt;=0-'Parâmetros'!$B$9),"Conferido","Divergência"))))),"Verificar dados"))</f>
        <v/>
      </c>
      <c r="T22" s="21" t="n"/>
      <c r="U22" s="21" t="n"/>
    </row>
    <row r="23">
      <c r="A23" s="19">
        <f>IF(COUNTA($B23:$J23)=0,"","SA-"&amp;TEXT(ROW()-7,"000"))</f>
        <v/>
      </c>
      <c r="B23" s="39" t="n"/>
      <c r="C23" s="21" t="n"/>
      <c r="D23" s="22" t="n"/>
      <c r="E23" s="21" t="n"/>
      <c r="F23" s="21" t="n"/>
      <c r="G23" s="21" t="n"/>
      <c r="H23" s="22" t="n"/>
      <c r="I23" s="23" t="n"/>
      <c r="J23" s="40" t="n"/>
      <c r="K23" s="41">
        <f>IF($A23="","",IFERROR(IF(OR($I23="",$J23=""),"",IF($H23="Sim",$I23*$J23,0)),""))</f>
        <v/>
      </c>
      <c r="L23" s="41">
        <f>IF($A23="","",IF('Parâmetros'!$B$13&lt;&gt;"Pronto","",IFERROR(IF($G23="Dinheiro",'Parâmetros'!$B$5,IF($G23="Cartão/vale",'Parâmetros'!$B$6,"")),"")))</f>
        <v/>
      </c>
      <c r="M23" s="41">
        <f>IF($A23="","",IFERROR(IF(OR($K23="",$L23=""),"",MIN($K23,$I23*$L23)),""))</f>
        <v/>
      </c>
      <c r="N23" s="41">
        <f>IF($A23="","",IFERROR(IF(OR($K23="",$M23=""),"",MAX($K23-$M23,0)),""))</f>
        <v/>
      </c>
      <c r="O23" s="41">
        <f>IF($A23="","",IFERROR(IF(OR($N23="",'Parâmetros'!$B$7=""),"",$N23*'Parâmetros'!$B$7),""))</f>
        <v/>
      </c>
      <c r="P23" s="41">
        <f>IF($A23="","",IFERROR(IF(OR($N23="",'Parâmetros'!$B$8=""),"",$N23*'Parâmetros'!$B$8),""))</f>
        <v/>
      </c>
      <c r="Q23" s="40" t="n"/>
      <c r="R23" s="41">
        <f>IF($A23="","",IFERROR(IF(OR($K23="",$Q23=""),"",$Q23-$K23),""))</f>
        <v/>
      </c>
      <c r="S23" s="13">
        <f>IF($A23="","",IFERROR(IF('Parâmetros'!$B$13&lt;&gt;"Pronto","Parâmetros pendentes",IF($H23="Pendente","Rever elegibilidade",IF($H23="Não",IF(AND($K23=0,$Q23&lt;&gt;"",$Q23=0),"Conferido","Pagamento a rever"),IF(OR($B23="",$C23="",$D23="",$E23="",$F23="",$G23="",$H23="",$I23="",$J23="",$Q23=""),"Dados incompletos",IF(AND($R23&lt;='Parâmetros'!$B$9,$R23&gt;=0-'Parâmetros'!$B$9),"Conferido","Divergência"))))),"Verificar dados"))</f>
        <v/>
      </c>
      <c r="T23" s="21" t="n"/>
      <c r="U23" s="21" t="n"/>
    </row>
    <row r="24">
      <c r="A24" s="19">
        <f>IF(COUNTA($B24:$J24)=0,"","SA-"&amp;TEXT(ROW()-7,"000"))</f>
        <v/>
      </c>
      <c r="B24" s="39" t="n"/>
      <c r="C24" s="21" t="n"/>
      <c r="D24" s="22" t="n"/>
      <c r="E24" s="21" t="n"/>
      <c r="F24" s="21" t="n"/>
      <c r="G24" s="21" t="n"/>
      <c r="H24" s="22" t="n"/>
      <c r="I24" s="23" t="n"/>
      <c r="J24" s="40" t="n"/>
      <c r="K24" s="41">
        <f>IF($A24="","",IFERROR(IF(OR($I24="",$J24=""),"",IF($H24="Sim",$I24*$J24,0)),""))</f>
        <v/>
      </c>
      <c r="L24" s="41">
        <f>IF($A24="","",IF('Parâmetros'!$B$13&lt;&gt;"Pronto","",IFERROR(IF($G24="Dinheiro",'Parâmetros'!$B$5,IF($G24="Cartão/vale",'Parâmetros'!$B$6,"")),"")))</f>
        <v/>
      </c>
      <c r="M24" s="41">
        <f>IF($A24="","",IFERROR(IF(OR($K24="",$L24=""),"",MIN($K24,$I24*$L24)),""))</f>
        <v/>
      </c>
      <c r="N24" s="41">
        <f>IF($A24="","",IFERROR(IF(OR($K24="",$M24=""),"",MAX($K24-$M24,0)),""))</f>
        <v/>
      </c>
      <c r="O24" s="41">
        <f>IF($A24="","",IFERROR(IF(OR($N24="",'Parâmetros'!$B$7=""),"",$N24*'Parâmetros'!$B$7),""))</f>
        <v/>
      </c>
      <c r="P24" s="41">
        <f>IF($A24="","",IFERROR(IF(OR($N24="",'Parâmetros'!$B$8=""),"",$N24*'Parâmetros'!$B$8),""))</f>
        <v/>
      </c>
      <c r="Q24" s="40" t="n"/>
      <c r="R24" s="41">
        <f>IF($A24="","",IFERROR(IF(OR($K24="",$Q24=""),"",$Q24-$K24),""))</f>
        <v/>
      </c>
      <c r="S24" s="13">
        <f>IF($A24="","",IFERROR(IF('Parâmetros'!$B$13&lt;&gt;"Pronto","Parâmetros pendentes",IF($H24="Pendente","Rever elegibilidade",IF($H24="Não",IF(AND($K24=0,$Q24&lt;&gt;"",$Q24=0),"Conferido","Pagamento a rever"),IF(OR($B24="",$C24="",$D24="",$E24="",$F24="",$G24="",$H24="",$I24="",$J24="",$Q24=""),"Dados incompletos",IF(AND($R24&lt;='Parâmetros'!$B$9,$R24&gt;=0-'Parâmetros'!$B$9),"Conferido","Divergência"))))),"Verificar dados"))</f>
        <v/>
      </c>
      <c r="T24" s="21" t="n"/>
      <c r="U24" s="21" t="n"/>
    </row>
    <row r="25">
      <c r="A25" s="19">
        <f>IF(COUNTA($B25:$J25)=0,"","SA-"&amp;TEXT(ROW()-7,"000"))</f>
        <v/>
      </c>
      <c r="B25" s="39" t="n"/>
      <c r="C25" s="21" t="n"/>
      <c r="D25" s="22" t="n"/>
      <c r="E25" s="21" t="n"/>
      <c r="F25" s="21" t="n"/>
      <c r="G25" s="21" t="n"/>
      <c r="H25" s="22" t="n"/>
      <c r="I25" s="23" t="n"/>
      <c r="J25" s="40" t="n"/>
      <c r="K25" s="41">
        <f>IF($A25="","",IFERROR(IF(OR($I25="",$J25=""),"",IF($H25="Sim",$I25*$J25,0)),""))</f>
        <v/>
      </c>
      <c r="L25" s="41">
        <f>IF($A25="","",IF('Parâmetros'!$B$13&lt;&gt;"Pronto","",IFERROR(IF($G25="Dinheiro",'Parâmetros'!$B$5,IF($G25="Cartão/vale",'Parâmetros'!$B$6,"")),"")))</f>
        <v/>
      </c>
      <c r="M25" s="41">
        <f>IF($A25="","",IFERROR(IF(OR($K25="",$L25=""),"",MIN($K25,$I25*$L25)),""))</f>
        <v/>
      </c>
      <c r="N25" s="41">
        <f>IF($A25="","",IFERROR(IF(OR($K25="",$M25=""),"",MAX($K25-$M25,0)),""))</f>
        <v/>
      </c>
      <c r="O25" s="41">
        <f>IF($A25="","",IFERROR(IF(OR($N25="",'Parâmetros'!$B$7=""),"",$N25*'Parâmetros'!$B$7),""))</f>
        <v/>
      </c>
      <c r="P25" s="41">
        <f>IF($A25="","",IFERROR(IF(OR($N25="",'Parâmetros'!$B$8=""),"",$N25*'Parâmetros'!$B$8),""))</f>
        <v/>
      </c>
      <c r="Q25" s="40" t="n"/>
      <c r="R25" s="41">
        <f>IF($A25="","",IFERROR(IF(OR($K25="",$Q25=""),"",$Q25-$K25),""))</f>
        <v/>
      </c>
      <c r="S25" s="13">
        <f>IF($A25="","",IFERROR(IF('Parâmetros'!$B$13&lt;&gt;"Pronto","Parâmetros pendentes",IF($H25="Pendente","Rever elegibilidade",IF($H25="Não",IF(AND($K25=0,$Q25&lt;&gt;"",$Q25=0),"Conferido","Pagamento a rever"),IF(OR($B25="",$C25="",$D25="",$E25="",$F25="",$G25="",$H25="",$I25="",$J25="",$Q25=""),"Dados incompletos",IF(AND($R25&lt;='Parâmetros'!$B$9,$R25&gt;=0-'Parâmetros'!$B$9),"Conferido","Divergência"))))),"Verificar dados"))</f>
        <v/>
      </c>
      <c r="T25" s="21" t="n"/>
      <c r="U25" s="21" t="n"/>
    </row>
    <row r="26">
      <c r="A26" s="19">
        <f>IF(COUNTA($B26:$J26)=0,"","SA-"&amp;TEXT(ROW()-7,"000"))</f>
        <v/>
      </c>
      <c r="B26" s="39" t="n"/>
      <c r="C26" s="21" t="n"/>
      <c r="D26" s="22" t="n"/>
      <c r="E26" s="21" t="n"/>
      <c r="F26" s="21" t="n"/>
      <c r="G26" s="21" t="n"/>
      <c r="H26" s="22" t="n"/>
      <c r="I26" s="23" t="n"/>
      <c r="J26" s="40" t="n"/>
      <c r="K26" s="41">
        <f>IF($A26="","",IFERROR(IF(OR($I26="",$J26=""),"",IF($H26="Sim",$I26*$J26,0)),""))</f>
        <v/>
      </c>
      <c r="L26" s="41">
        <f>IF($A26="","",IF('Parâmetros'!$B$13&lt;&gt;"Pronto","",IFERROR(IF($G26="Dinheiro",'Parâmetros'!$B$5,IF($G26="Cartão/vale",'Parâmetros'!$B$6,"")),"")))</f>
        <v/>
      </c>
      <c r="M26" s="41">
        <f>IF($A26="","",IFERROR(IF(OR($K26="",$L26=""),"",MIN($K26,$I26*$L26)),""))</f>
        <v/>
      </c>
      <c r="N26" s="41">
        <f>IF($A26="","",IFERROR(IF(OR($K26="",$M26=""),"",MAX($K26-$M26,0)),""))</f>
        <v/>
      </c>
      <c r="O26" s="41">
        <f>IF($A26="","",IFERROR(IF(OR($N26="",'Parâmetros'!$B$7=""),"",$N26*'Parâmetros'!$B$7),""))</f>
        <v/>
      </c>
      <c r="P26" s="41">
        <f>IF($A26="","",IFERROR(IF(OR($N26="",'Parâmetros'!$B$8=""),"",$N26*'Parâmetros'!$B$8),""))</f>
        <v/>
      </c>
      <c r="Q26" s="40" t="n"/>
      <c r="R26" s="41">
        <f>IF($A26="","",IFERROR(IF(OR($K26="",$Q26=""),"",$Q26-$K26),""))</f>
        <v/>
      </c>
      <c r="S26" s="13">
        <f>IF($A26="","",IFERROR(IF('Parâmetros'!$B$13&lt;&gt;"Pronto","Parâmetros pendentes",IF($H26="Pendente","Rever elegibilidade",IF($H26="Não",IF(AND($K26=0,$Q26&lt;&gt;"",$Q26=0),"Conferido","Pagamento a rever"),IF(OR($B26="",$C26="",$D26="",$E26="",$F26="",$G26="",$H26="",$I26="",$J26="",$Q26=""),"Dados incompletos",IF(AND($R26&lt;='Parâmetros'!$B$9,$R26&gt;=0-'Parâmetros'!$B$9),"Conferido","Divergência"))))),"Verificar dados"))</f>
        <v/>
      </c>
      <c r="T26" s="21" t="n"/>
      <c r="U26" s="21" t="n"/>
    </row>
    <row r="27">
      <c r="A27" s="19">
        <f>IF(COUNTA($B27:$J27)=0,"","SA-"&amp;TEXT(ROW()-7,"000"))</f>
        <v/>
      </c>
      <c r="B27" s="39" t="n"/>
      <c r="C27" s="21" t="n"/>
      <c r="D27" s="22" t="n"/>
      <c r="E27" s="21" t="n"/>
      <c r="F27" s="21" t="n"/>
      <c r="G27" s="21" t="n"/>
      <c r="H27" s="22" t="n"/>
      <c r="I27" s="23" t="n"/>
      <c r="J27" s="40" t="n"/>
      <c r="K27" s="41">
        <f>IF($A27="","",IFERROR(IF(OR($I27="",$J27=""),"",IF($H27="Sim",$I27*$J27,0)),""))</f>
        <v/>
      </c>
      <c r="L27" s="41">
        <f>IF($A27="","",IF('Parâmetros'!$B$13&lt;&gt;"Pronto","",IFERROR(IF($G27="Dinheiro",'Parâmetros'!$B$5,IF($G27="Cartão/vale",'Parâmetros'!$B$6,"")),"")))</f>
        <v/>
      </c>
      <c r="M27" s="41">
        <f>IF($A27="","",IFERROR(IF(OR($K27="",$L27=""),"",MIN($K27,$I27*$L27)),""))</f>
        <v/>
      </c>
      <c r="N27" s="41">
        <f>IF($A27="","",IFERROR(IF(OR($K27="",$M27=""),"",MAX($K27-$M27,0)),""))</f>
        <v/>
      </c>
      <c r="O27" s="41">
        <f>IF($A27="","",IFERROR(IF(OR($N27="",'Parâmetros'!$B$7=""),"",$N27*'Parâmetros'!$B$7),""))</f>
        <v/>
      </c>
      <c r="P27" s="41">
        <f>IF($A27="","",IFERROR(IF(OR($N27="",'Parâmetros'!$B$8=""),"",$N27*'Parâmetros'!$B$8),""))</f>
        <v/>
      </c>
      <c r="Q27" s="40" t="n"/>
      <c r="R27" s="41">
        <f>IF($A27="","",IFERROR(IF(OR($K27="",$Q27=""),"",$Q27-$K27),""))</f>
        <v/>
      </c>
      <c r="S27" s="13">
        <f>IF($A27="","",IFERROR(IF('Parâmetros'!$B$13&lt;&gt;"Pronto","Parâmetros pendentes",IF($H27="Pendente","Rever elegibilidade",IF($H27="Não",IF(AND($K27=0,$Q27&lt;&gt;"",$Q27=0),"Conferido","Pagamento a rever"),IF(OR($B27="",$C27="",$D27="",$E27="",$F27="",$G27="",$H27="",$I27="",$J27="",$Q27=""),"Dados incompletos",IF(AND($R27&lt;='Parâmetros'!$B$9,$R27&gt;=0-'Parâmetros'!$B$9),"Conferido","Divergência"))))),"Verificar dados"))</f>
        <v/>
      </c>
      <c r="T27" s="21" t="n"/>
      <c r="U27" s="21" t="n"/>
    </row>
    <row r="28">
      <c r="A28" s="19">
        <f>IF(COUNTA($B28:$J28)=0,"","SA-"&amp;TEXT(ROW()-7,"000"))</f>
        <v/>
      </c>
      <c r="B28" s="39" t="n"/>
      <c r="C28" s="21" t="n"/>
      <c r="D28" s="22" t="n"/>
      <c r="E28" s="21" t="n"/>
      <c r="F28" s="21" t="n"/>
      <c r="G28" s="21" t="n"/>
      <c r="H28" s="22" t="n"/>
      <c r="I28" s="23" t="n"/>
      <c r="J28" s="40" t="n"/>
      <c r="K28" s="41">
        <f>IF($A28="","",IFERROR(IF(OR($I28="",$J28=""),"",IF($H28="Sim",$I28*$J28,0)),""))</f>
        <v/>
      </c>
      <c r="L28" s="41">
        <f>IF($A28="","",IF('Parâmetros'!$B$13&lt;&gt;"Pronto","",IFERROR(IF($G28="Dinheiro",'Parâmetros'!$B$5,IF($G28="Cartão/vale",'Parâmetros'!$B$6,"")),"")))</f>
        <v/>
      </c>
      <c r="M28" s="41">
        <f>IF($A28="","",IFERROR(IF(OR($K28="",$L28=""),"",MIN($K28,$I28*$L28)),""))</f>
        <v/>
      </c>
      <c r="N28" s="41">
        <f>IF($A28="","",IFERROR(IF(OR($K28="",$M28=""),"",MAX($K28-$M28,0)),""))</f>
        <v/>
      </c>
      <c r="O28" s="41">
        <f>IF($A28="","",IFERROR(IF(OR($N28="",'Parâmetros'!$B$7=""),"",$N28*'Parâmetros'!$B$7),""))</f>
        <v/>
      </c>
      <c r="P28" s="41">
        <f>IF($A28="","",IFERROR(IF(OR($N28="",'Parâmetros'!$B$8=""),"",$N28*'Parâmetros'!$B$8),""))</f>
        <v/>
      </c>
      <c r="Q28" s="40" t="n"/>
      <c r="R28" s="41">
        <f>IF($A28="","",IFERROR(IF(OR($K28="",$Q28=""),"",$Q28-$K28),""))</f>
        <v/>
      </c>
      <c r="S28" s="13">
        <f>IF($A28="","",IFERROR(IF('Parâmetros'!$B$13&lt;&gt;"Pronto","Parâmetros pendentes",IF($H28="Pendente","Rever elegibilidade",IF($H28="Não",IF(AND($K28=0,$Q28&lt;&gt;"",$Q28=0),"Conferido","Pagamento a rever"),IF(OR($B28="",$C28="",$D28="",$E28="",$F28="",$G28="",$H28="",$I28="",$J28="",$Q28=""),"Dados incompletos",IF(AND($R28&lt;='Parâmetros'!$B$9,$R28&gt;=0-'Parâmetros'!$B$9),"Conferido","Divergência"))))),"Verificar dados"))</f>
        <v/>
      </c>
      <c r="T28" s="21" t="n"/>
      <c r="U28" s="21" t="n"/>
    </row>
    <row r="29">
      <c r="A29" s="19">
        <f>IF(COUNTA($B29:$J29)=0,"","SA-"&amp;TEXT(ROW()-7,"000"))</f>
        <v/>
      </c>
      <c r="B29" s="39" t="n"/>
      <c r="C29" s="21" t="n"/>
      <c r="D29" s="22" t="n"/>
      <c r="E29" s="21" t="n"/>
      <c r="F29" s="21" t="n"/>
      <c r="G29" s="21" t="n"/>
      <c r="H29" s="22" t="n"/>
      <c r="I29" s="23" t="n"/>
      <c r="J29" s="40" t="n"/>
      <c r="K29" s="41">
        <f>IF($A29="","",IFERROR(IF(OR($I29="",$J29=""),"",IF($H29="Sim",$I29*$J29,0)),""))</f>
        <v/>
      </c>
      <c r="L29" s="41">
        <f>IF($A29="","",IF('Parâmetros'!$B$13&lt;&gt;"Pronto","",IFERROR(IF($G29="Dinheiro",'Parâmetros'!$B$5,IF($G29="Cartão/vale",'Parâmetros'!$B$6,"")),"")))</f>
        <v/>
      </c>
      <c r="M29" s="41">
        <f>IF($A29="","",IFERROR(IF(OR($K29="",$L29=""),"",MIN($K29,$I29*$L29)),""))</f>
        <v/>
      </c>
      <c r="N29" s="41">
        <f>IF($A29="","",IFERROR(IF(OR($K29="",$M29=""),"",MAX($K29-$M29,0)),""))</f>
        <v/>
      </c>
      <c r="O29" s="41">
        <f>IF($A29="","",IFERROR(IF(OR($N29="",'Parâmetros'!$B$7=""),"",$N29*'Parâmetros'!$B$7),""))</f>
        <v/>
      </c>
      <c r="P29" s="41">
        <f>IF($A29="","",IFERROR(IF(OR($N29="",'Parâmetros'!$B$8=""),"",$N29*'Parâmetros'!$B$8),""))</f>
        <v/>
      </c>
      <c r="Q29" s="40" t="n"/>
      <c r="R29" s="41">
        <f>IF($A29="","",IFERROR(IF(OR($K29="",$Q29=""),"",$Q29-$K29),""))</f>
        <v/>
      </c>
      <c r="S29" s="13">
        <f>IF($A29="","",IFERROR(IF('Parâmetros'!$B$13&lt;&gt;"Pronto","Parâmetros pendentes",IF($H29="Pendente","Rever elegibilidade",IF($H29="Não",IF(AND($K29=0,$Q29&lt;&gt;"",$Q29=0),"Conferido","Pagamento a rever"),IF(OR($B29="",$C29="",$D29="",$E29="",$F29="",$G29="",$H29="",$I29="",$J29="",$Q29=""),"Dados incompletos",IF(AND($R29&lt;='Parâmetros'!$B$9,$R29&gt;=0-'Parâmetros'!$B$9),"Conferido","Divergência"))))),"Verificar dados"))</f>
        <v/>
      </c>
      <c r="T29" s="21" t="n"/>
      <c r="U29" s="21" t="n"/>
    </row>
    <row r="30">
      <c r="A30" s="19">
        <f>IF(COUNTA($B30:$J30)=0,"","SA-"&amp;TEXT(ROW()-7,"000"))</f>
        <v/>
      </c>
      <c r="B30" s="39" t="n"/>
      <c r="C30" s="21" t="n"/>
      <c r="D30" s="22" t="n"/>
      <c r="E30" s="21" t="n"/>
      <c r="F30" s="21" t="n"/>
      <c r="G30" s="21" t="n"/>
      <c r="H30" s="22" t="n"/>
      <c r="I30" s="23" t="n"/>
      <c r="J30" s="40" t="n"/>
      <c r="K30" s="41">
        <f>IF($A30="","",IFERROR(IF(OR($I30="",$J30=""),"",IF($H30="Sim",$I30*$J30,0)),""))</f>
        <v/>
      </c>
      <c r="L30" s="41">
        <f>IF($A30="","",IF('Parâmetros'!$B$13&lt;&gt;"Pronto","",IFERROR(IF($G30="Dinheiro",'Parâmetros'!$B$5,IF($G30="Cartão/vale",'Parâmetros'!$B$6,"")),"")))</f>
        <v/>
      </c>
      <c r="M30" s="41">
        <f>IF($A30="","",IFERROR(IF(OR($K30="",$L30=""),"",MIN($K30,$I30*$L30)),""))</f>
        <v/>
      </c>
      <c r="N30" s="41">
        <f>IF($A30="","",IFERROR(IF(OR($K30="",$M30=""),"",MAX($K30-$M30,0)),""))</f>
        <v/>
      </c>
      <c r="O30" s="41">
        <f>IF($A30="","",IFERROR(IF(OR($N30="",'Parâmetros'!$B$7=""),"",$N30*'Parâmetros'!$B$7),""))</f>
        <v/>
      </c>
      <c r="P30" s="41">
        <f>IF($A30="","",IFERROR(IF(OR($N30="",'Parâmetros'!$B$8=""),"",$N30*'Parâmetros'!$B$8),""))</f>
        <v/>
      </c>
      <c r="Q30" s="40" t="n"/>
      <c r="R30" s="41">
        <f>IF($A30="","",IFERROR(IF(OR($K30="",$Q30=""),"",$Q30-$K30),""))</f>
        <v/>
      </c>
      <c r="S30" s="13">
        <f>IF($A30="","",IFERROR(IF('Parâmetros'!$B$13&lt;&gt;"Pronto","Parâmetros pendentes",IF($H30="Pendente","Rever elegibilidade",IF($H30="Não",IF(AND($K30=0,$Q30&lt;&gt;"",$Q30=0),"Conferido","Pagamento a rever"),IF(OR($B30="",$C30="",$D30="",$E30="",$F30="",$G30="",$H30="",$I30="",$J30="",$Q30=""),"Dados incompletos",IF(AND($R30&lt;='Parâmetros'!$B$9,$R30&gt;=0-'Parâmetros'!$B$9),"Conferido","Divergência"))))),"Verificar dados"))</f>
        <v/>
      </c>
      <c r="T30" s="21" t="n"/>
      <c r="U30" s="21" t="n"/>
    </row>
    <row r="31">
      <c r="A31" s="19">
        <f>IF(COUNTA($B31:$J31)=0,"","SA-"&amp;TEXT(ROW()-7,"000"))</f>
        <v/>
      </c>
      <c r="B31" s="39" t="n"/>
      <c r="C31" s="21" t="n"/>
      <c r="D31" s="22" t="n"/>
      <c r="E31" s="21" t="n"/>
      <c r="F31" s="21" t="n"/>
      <c r="G31" s="21" t="n"/>
      <c r="H31" s="22" t="n"/>
      <c r="I31" s="23" t="n"/>
      <c r="J31" s="40" t="n"/>
      <c r="K31" s="41">
        <f>IF($A31="","",IFERROR(IF(OR($I31="",$J31=""),"",IF($H31="Sim",$I31*$J31,0)),""))</f>
        <v/>
      </c>
      <c r="L31" s="41">
        <f>IF($A31="","",IF('Parâmetros'!$B$13&lt;&gt;"Pronto","",IFERROR(IF($G31="Dinheiro",'Parâmetros'!$B$5,IF($G31="Cartão/vale",'Parâmetros'!$B$6,"")),"")))</f>
        <v/>
      </c>
      <c r="M31" s="41">
        <f>IF($A31="","",IFERROR(IF(OR($K31="",$L31=""),"",MIN($K31,$I31*$L31)),""))</f>
        <v/>
      </c>
      <c r="N31" s="41">
        <f>IF($A31="","",IFERROR(IF(OR($K31="",$M31=""),"",MAX($K31-$M31,0)),""))</f>
        <v/>
      </c>
      <c r="O31" s="41">
        <f>IF($A31="","",IFERROR(IF(OR($N31="",'Parâmetros'!$B$7=""),"",$N31*'Parâmetros'!$B$7),""))</f>
        <v/>
      </c>
      <c r="P31" s="41">
        <f>IF($A31="","",IFERROR(IF(OR($N31="",'Parâmetros'!$B$8=""),"",$N31*'Parâmetros'!$B$8),""))</f>
        <v/>
      </c>
      <c r="Q31" s="40" t="n"/>
      <c r="R31" s="41">
        <f>IF($A31="","",IFERROR(IF(OR($K31="",$Q31=""),"",$Q31-$K31),""))</f>
        <v/>
      </c>
      <c r="S31" s="13">
        <f>IF($A31="","",IFERROR(IF('Parâmetros'!$B$13&lt;&gt;"Pronto","Parâmetros pendentes",IF($H31="Pendente","Rever elegibilidade",IF($H31="Não",IF(AND($K31=0,$Q31&lt;&gt;"",$Q31=0),"Conferido","Pagamento a rever"),IF(OR($B31="",$C31="",$D31="",$E31="",$F31="",$G31="",$H31="",$I31="",$J31="",$Q31=""),"Dados incompletos",IF(AND($R31&lt;='Parâmetros'!$B$9,$R31&gt;=0-'Parâmetros'!$B$9),"Conferido","Divergência"))))),"Verificar dados"))</f>
        <v/>
      </c>
      <c r="T31" s="21" t="n"/>
      <c r="U31" s="21" t="n"/>
    </row>
    <row r="32">
      <c r="A32" s="19">
        <f>IF(COUNTA($B32:$J32)=0,"","SA-"&amp;TEXT(ROW()-7,"000"))</f>
        <v/>
      </c>
      <c r="B32" s="39" t="n"/>
      <c r="C32" s="21" t="n"/>
      <c r="D32" s="22" t="n"/>
      <c r="E32" s="21" t="n"/>
      <c r="F32" s="21" t="n"/>
      <c r="G32" s="21" t="n"/>
      <c r="H32" s="22" t="n"/>
      <c r="I32" s="23" t="n"/>
      <c r="J32" s="40" t="n"/>
      <c r="K32" s="41">
        <f>IF($A32="","",IFERROR(IF(OR($I32="",$J32=""),"",IF($H32="Sim",$I32*$J32,0)),""))</f>
        <v/>
      </c>
      <c r="L32" s="41">
        <f>IF($A32="","",IF('Parâmetros'!$B$13&lt;&gt;"Pronto","",IFERROR(IF($G32="Dinheiro",'Parâmetros'!$B$5,IF($G32="Cartão/vale",'Parâmetros'!$B$6,"")),"")))</f>
        <v/>
      </c>
      <c r="M32" s="41">
        <f>IF($A32="","",IFERROR(IF(OR($K32="",$L32=""),"",MIN($K32,$I32*$L32)),""))</f>
        <v/>
      </c>
      <c r="N32" s="41">
        <f>IF($A32="","",IFERROR(IF(OR($K32="",$M32=""),"",MAX($K32-$M32,0)),""))</f>
        <v/>
      </c>
      <c r="O32" s="41">
        <f>IF($A32="","",IFERROR(IF(OR($N32="",'Parâmetros'!$B$7=""),"",$N32*'Parâmetros'!$B$7),""))</f>
        <v/>
      </c>
      <c r="P32" s="41">
        <f>IF($A32="","",IFERROR(IF(OR($N32="",'Parâmetros'!$B$8=""),"",$N32*'Parâmetros'!$B$8),""))</f>
        <v/>
      </c>
      <c r="Q32" s="40" t="n"/>
      <c r="R32" s="41">
        <f>IF($A32="","",IFERROR(IF(OR($K32="",$Q32=""),"",$Q32-$K32),""))</f>
        <v/>
      </c>
      <c r="S32" s="13">
        <f>IF($A32="","",IFERROR(IF('Parâmetros'!$B$13&lt;&gt;"Pronto","Parâmetros pendentes",IF($H32="Pendente","Rever elegibilidade",IF($H32="Não",IF(AND($K32=0,$Q32&lt;&gt;"",$Q32=0),"Conferido","Pagamento a rever"),IF(OR($B32="",$C32="",$D32="",$E32="",$F32="",$G32="",$H32="",$I32="",$J32="",$Q32=""),"Dados incompletos",IF(AND($R32&lt;='Parâmetros'!$B$9,$R32&gt;=0-'Parâmetros'!$B$9),"Conferido","Divergência"))))),"Verificar dados"))</f>
        <v/>
      </c>
      <c r="T32" s="21" t="n"/>
      <c r="U32" s="21" t="n"/>
    </row>
    <row r="33">
      <c r="A33" s="19">
        <f>IF(COUNTA($B33:$J33)=0,"","SA-"&amp;TEXT(ROW()-7,"000"))</f>
        <v/>
      </c>
      <c r="B33" s="39" t="n"/>
      <c r="C33" s="21" t="n"/>
      <c r="D33" s="22" t="n"/>
      <c r="E33" s="21" t="n"/>
      <c r="F33" s="21" t="n"/>
      <c r="G33" s="21" t="n"/>
      <c r="H33" s="22" t="n"/>
      <c r="I33" s="23" t="n"/>
      <c r="J33" s="40" t="n"/>
      <c r="K33" s="41">
        <f>IF($A33="","",IFERROR(IF(OR($I33="",$J33=""),"",IF($H33="Sim",$I33*$J33,0)),""))</f>
        <v/>
      </c>
      <c r="L33" s="41">
        <f>IF($A33="","",IF('Parâmetros'!$B$13&lt;&gt;"Pronto","",IFERROR(IF($G33="Dinheiro",'Parâmetros'!$B$5,IF($G33="Cartão/vale",'Parâmetros'!$B$6,"")),"")))</f>
        <v/>
      </c>
      <c r="M33" s="41">
        <f>IF($A33="","",IFERROR(IF(OR($K33="",$L33=""),"",MIN($K33,$I33*$L33)),""))</f>
        <v/>
      </c>
      <c r="N33" s="41">
        <f>IF($A33="","",IFERROR(IF(OR($K33="",$M33=""),"",MAX($K33-$M33,0)),""))</f>
        <v/>
      </c>
      <c r="O33" s="41">
        <f>IF($A33="","",IFERROR(IF(OR($N33="",'Parâmetros'!$B$7=""),"",$N33*'Parâmetros'!$B$7),""))</f>
        <v/>
      </c>
      <c r="P33" s="41">
        <f>IF($A33="","",IFERROR(IF(OR($N33="",'Parâmetros'!$B$8=""),"",$N33*'Parâmetros'!$B$8),""))</f>
        <v/>
      </c>
      <c r="Q33" s="40" t="n"/>
      <c r="R33" s="41">
        <f>IF($A33="","",IFERROR(IF(OR($K33="",$Q33=""),"",$Q33-$K33),""))</f>
        <v/>
      </c>
      <c r="S33" s="13">
        <f>IF($A33="","",IFERROR(IF('Parâmetros'!$B$13&lt;&gt;"Pronto","Parâmetros pendentes",IF($H33="Pendente","Rever elegibilidade",IF($H33="Não",IF(AND($K33=0,$Q33&lt;&gt;"",$Q33=0),"Conferido","Pagamento a rever"),IF(OR($B33="",$C33="",$D33="",$E33="",$F33="",$G33="",$H33="",$I33="",$J33="",$Q33=""),"Dados incompletos",IF(AND($R33&lt;='Parâmetros'!$B$9,$R33&gt;=0-'Parâmetros'!$B$9),"Conferido","Divergência"))))),"Verificar dados"))</f>
        <v/>
      </c>
      <c r="T33" s="21" t="n"/>
      <c r="U33" s="21" t="n"/>
    </row>
    <row r="34">
      <c r="A34" s="19">
        <f>IF(COUNTA($B34:$J34)=0,"","SA-"&amp;TEXT(ROW()-7,"000"))</f>
        <v/>
      </c>
      <c r="B34" s="39" t="n"/>
      <c r="C34" s="21" t="n"/>
      <c r="D34" s="22" t="n"/>
      <c r="E34" s="21" t="n"/>
      <c r="F34" s="21" t="n"/>
      <c r="G34" s="21" t="n"/>
      <c r="H34" s="22" t="n"/>
      <c r="I34" s="23" t="n"/>
      <c r="J34" s="40" t="n"/>
      <c r="K34" s="41">
        <f>IF($A34="","",IFERROR(IF(OR($I34="",$J34=""),"",IF($H34="Sim",$I34*$J34,0)),""))</f>
        <v/>
      </c>
      <c r="L34" s="41">
        <f>IF($A34="","",IF('Parâmetros'!$B$13&lt;&gt;"Pronto","",IFERROR(IF($G34="Dinheiro",'Parâmetros'!$B$5,IF($G34="Cartão/vale",'Parâmetros'!$B$6,"")),"")))</f>
        <v/>
      </c>
      <c r="M34" s="41">
        <f>IF($A34="","",IFERROR(IF(OR($K34="",$L34=""),"",MIN($K34,$I34*$L34)),""))</f>
        <v/>
      </c>
      <c r="N34" s="41">
        <f>IF($A34="","",IFERROR(IF(OR($K34="",$M34=""),"",MAX($K34-$M34,0)),""))</f>
        <v/>
      </c>
      <c r="O34" s="41">
        <f>IF($A34="","",IFERROR(IF(OR($N34="",'Parâmetros'!$B$7=""),"",$N34*'Parâmetros'!$B$7),""))</f>
        <v/>
      </c>
      <c r="P34" s="41">
        <f>IF($A34="","",IFERROR(IF(OR($N34="",'Parâmetros'!$B$8=""),"",$N34*'Parâmetros'!$B$8),""))</f>
        <v/>
      </c>
      <c r="Q34" s="40" t="n"/>
      <c r="R34" s="41">
        <f>IF($A34="","",IFERROR(IF(OR($K34="",$Q34=""),"",$Q34-$K34),""))</f>
        <v/>
      </c>
      <c r="S34" s="13">
        <f>IF($A34="","",IFERROR(IF('Parâmetros'!$B$13&lt;&gt;"Pronto","Parâmetros pendentes",IF($H34="Pendente","Rever elegibilidade",IF($H34="Não",IF(AND($K34=0,$Q34&lt;&gt;"",$Q34=0),"Conferido","Pagamento a rever"),IF(OR($B34="",$C34="",$D34="",$E34="",$F34="",$G34="",$H34="",$I34="",$J34="",$Q34=""),"Dados incompletos",IF(AND($R34&lt;='Parâmetros'!$B$9,$R34&gt;=0-'Parâmetros'!$B$9),"Conferido","Divergência"))))),"Verificar dados"))</f>
        <v/>
      </c>
      <c r="T34" s="21" t="n"/>
      <c r="U34" s="21" t="n"/>
    </row>
    <row r="35">
      <c r="A35" s="19">
        <f>IF(COUNTA($B35:$J35)=0,"","SA-"&amp;TEXT(ROW()-7,"000"))</f>
        <v/>
      </c>
      <c r="B35" s="39" t="n"/>
      <c r="C35" s="21" t="n"/>
      <c r="D35" s="22" t="n"/>
      <c r="E35" s="21" t="n"/>
      <c r="F35" s="21" t="n"/>
      <c r="G35" s="21" t="n"/>
      <c r="H35" s="22" t="n"/>
      <c r="I35" s="23" t="n"/>
      <c r="J35" s="40" t="n"/>
      <c r="K35" s="41">
        <f>IF($A35="","",IFERROR(IF(OR($I35="",$J35=""),"",IF($H35="Sim",$I35*$J35,0)),""))</f>
        <v/>
      </c>
      <c r="L35" s="41">
        <f>IF($A35="","",IF('Parâmetros'!$B$13&lt;&gt;"Pronto","",IFERROR(IF($G35="Dinheiro",'Parâmetros'!$B$5,IF($G35="Cartão/vale",'Parâmetros'!$B$6,"")),"")))</f>
        <v/>
      </c>
      <c r="M35" s="41">
        <f>IF($A35="","",IFERROR(IF(OR($K35="",$L35=""),"",MIN($K35,$I35*$L35)),""))</f>
        <v/>
      </c>
      <c r="N35" s="41">
        <f>IF($A35="","",IFERROR(IF(OR($K35="",$M35=""),"",MAX($K35-$M35,0)),""))</f>
        <v/>
      </c>
      <c r="O35" s="41">
        <f>IF($A35="","",IFERROR(IF(OR($N35="",'Parâmetros'!$B$7=""),"",$N35*'Parâmetros'!$B$7),""))</f>
        <v/>
      </c>
      <c r="P35" s="41">
        <f>IF($A35="","",IFERROR(IF(OR($N35="",'Parâmetros'!$B$8=""),"",$N35*'Parâmetros'!$B$8),""))</f>
        <v/>
      </c>
      <c r="Q35" s="40" t="n"/>
      <c r="R35" s="41">
        <f>IF($A35="","",IFERROR(IF(OR($K35="",$Q35=""),"",$Q35-$K35),""))</f>
        <v/>
      </c>
      <c r="S35" s="13">
        <f>IF($A35="","",IFERROR(IF('Parâmetros'!$B$13&lt;&gt;"Pronto","Parâmetros pendentes",IF($H35="Pendente","Rever elegibilidade",IF($H35="Não",IF(AND($K35=0,$Q35&lt;&gt;"",$Q35=0),"Conferido","Pagamento a rever"),IF(OR($B35="",$C35="",$D35="",$E35="",$F35="",$G35="",$H35="",$I35="",$J35="",$Q35=""),"Dados incompletos",IF(AND($R35&lt;='Parâmetros'!$B$9,$R35&gt;=0-'Parâmetros'!$B$9),"Conferido","Divergência"))))),"Verificar dados"))</f>
        <v/>
      </c>
      <c r="T35" s="21" t="n"/>
      <c r="U35" s="21" t="n"/>
    </row>
    <row r="36">
      <c r="A36" s="19">
        <f>IF(COUNTA($B36:$J36)=0,"","SA-"&amp;TEXT(ROW()-7,"000"))</f>
        <v/>
      </c>
      <c r="B36" s="39" t="n"/>
      <c r="C36" s="21" t="n"/>
      <c r="D36" s="22" t="n"/>
      <c r="E36" s="21" t="n"/>
      <c r="F36" s="21" t="n"/>
      <c r="G36" s="21" t="n"/>
      <c r="H36" s="22" t="n"/>
      <c r="I36" s="23" t="n"/>
      <c r="J36" s="40" t="n"/>
      <c r="K36" s="41">
        <f>IF($A36="","",IFERROR(IF(OR($I36="",$J36=""),"",IF($H36="Sim",$I36*$J36,0)),""))</f>
        <v/>
      </c>
      <c r="L36" s="41">
        <f>IF($A36="","",IF('Parâmetros'!$B$13&lt;&gt;"Pronto","",IFERROR(IF($G36="Dinheiro",'Parâmetros'!$B$5,IF($G36="Cartão/vale",'Parâmetros'!$B$6,"")),"")))</f>
        <v/>
      </c>
      <c r="M36" s="41">
        <f>IF($A36="","",IFERROR(IF(OR($K36="",$L36=""),"",MIN($K36,$I36*$L36)),""))</f>
        <v/>
      </c>
      <c r="N36" s="41">
        <f>IF($A36="","",IFERROR(IF(OR($K36="",$M36=""),"",MAX($K36-$M36,0)),""))</f>
        <v/>
      </c>
      <c r="O36" s="41">
        <f>IF($A36="","",IFERROR(IF(OR($N36="",'Parâmetros'!$B$7=""),"",$N36*'Parâmetros'!$B$7),""))</f>
        <v/>
      </c>
      <c r="P36" s="41">
        <f>IF($A36="","",IFERROR(IF(OR($N36="",'Parâmetros'!$B$8=""),"",$N36*'Parâmetros'!$B$8),""))</f>
        <v/>
      </c>
      <c r="Q36" s="40" t="n"/>
      <c r="R36" s="41">
        <f>IF($A36="","",IFERROR(IF(OR($K36="",$Q36=""),"",$Q36-$K36),""))</f>
        <v/>
      </c>
      <c r="S36" s="13">
        <f>IF($A36="","",IFERROR(IF('Parâmetros'!$B$13&lt;&gt;"Pronto","Parâmetros pendentes",IF($H36="Pendente","Rever elegibilidade",IF($H36="Não",IF(AND($K36=0,$Q36&lt;&gt;"",$Q36=0),"Conferido","Pagamento a rever"),IF(OR($B36="",$C36="",$D36="",$E36="",$F36="",$G36="",$H36="",$I36="",$J36="",$Q36=""),"Dados incompletos",IF(AND($R36&lt;='Parâmetros'!$B$9,$R36&gt;=0-'Parâmetros'!$B$9),"Conferido","Divergência"))))),"Verificar dados"))</f>
        <v/>
      </c>
      <c r="T36" s="21" t="n"/>
      <c r="U36" s="21" t="n"/>
    </row>
    <row r="37">
      <c r="A37" s="19">
        <f>IF(COUNTA($B37:$J37)=0,"","SA-"&amp;TEXT(ROW()-7,"000"))</f>
        <v/>
      </c>
      <c r="B37" s="39" t="n"/>
      <c r="C37" s="21" t="n"/>
      <c r="D37" s="22" t="n"/>
      <c r="E37" s="21" t="n"/>
      <c r="F37" s="21" t="n"/>
      <c r="G37" s="21" t="n"/>
      <c r="H37" s="22" t="n"/>
      <c r="I37" s="23" t="n"/>
      <c r="J37" s="40" t="n"/>
      <c r="K37" s="41">
        <f>IF($A37="","",IFERROR(IF(OR($I37="",$J37=""),"",IF($H37="Sim",$I37*$J37,0)),""))</f>
        <v/>
      </c>
      <c r="L37" s="41">
        <f>IF($A37="","",IF('Parâmetros'!$B$13&lt;&gt;"Pronto","",IFERROR(IF($G37="Dinheiro",'Parâmetros'!$B$5,IF($G37="Cartão/vale",'Parâmetros'!$B$6,"")),"")))</f>
        <v/>
      </c>
      <c r="M37" s="41">
        <f>IF($A37="","",IFERROR(IF(OR($K37="",$L37=""),"",MIN($K37,$I37*$L37)),""))</f>
        <v/>
      </c>
      <c r="N37" s="41">
        <f>IF($A37="","",IFERROR(IF(OR($K37="",$M37=""),"",MAX($K37-$M37,0)),""))</f>
        <v/>
      </c>
      <c r="O37" s="41">
        <f>IF($A37="","",IFERROR(IF(OR($N37="",'Parâmetros'!$B$7=""),"",$N37*'Parâmetros'!$B$7),""))</f>
        <v/>
      </c>
      <c r="P37" s="41">
        <f>IF($A37="","",IFERROR(IF(OR($N37="",'Parâmetros'!$B$8=""),"",$N37*'Parâmetros'!$B$8),""))</f>
        <v/>
      </c>
      <c r="Q37" s="40" t="n"/>
      <c r="R37" s="41">
        <f>IF($A37="","",IFERROR(IF(OR($K37="",$Q37=""),"",$Q37-$K37),""))</f>
        <v/>
      </c>
      <c r="S37" s="13">
        <f>IF($A37="","",IFERROR(IF('Parâmetros'!$B$13&lt;&gt;"Pronto","Parâmetros pendentes",IF($H37="Pendente","Rever elegibilidade",IF($H37="Não",IF(AND($K37=0,$Q37&lt;&gt;"",$Q37=0),"Conferido","Pagamento a rever"),IF(OR($B37="",$C37="",$D37="",$E37="",$F37="",$G37="",$H37="",$I37="",$J37="",$Q37=""),"Dados incompletos",IF(AND($R37&lt;='Parâmetros'!$B$9,$R37&gt;=0-'Parâmetros'!$B$9),"Conferido","Divergência"))))),"Verificar dados"))</f>
        <v/>
      </c>
      <c r="T37" s="21" t="n"/>
      <c r="U37" s="21" t="n"/>
    </row>
    <row r="38">
      <c r="A38" s="19">
        <f>IF(COUNTA($B38:$J38)=0,"","SA-"&amp;TEXT(ROW()-7,"000"))</f>
        <v/>
      </c>
      <c r="B38" s="39" t="n"/>
      <c r="C38" s="21" t="n"/>
      <c r="D38" s="22" t="n"/>
      <c r="E38" s="21" t="n"/>
      <c r="F38" s="21" t="n"/>
      <c r="G38" s="21" t="n"/>
      <c r="H38" s="22" t="n"/>
      <c r="I38" s="23" t="n"/>
      <c r="J38" s="40" t="n"/>
      <c r="K38" s="41">
        <f>IF($A38="","",IFERROR(IF(OR($I38="",$J38=""),"",IF($H38="Sim",$I38*$J38,0)),""))</f>
        <v/>
      </c>
      <c r="L38" s="41">
        <f>IF($A38="","",IF('Parâmetros'!$B$13&lt;&gt;"Pronto","",IFERROR(IF($G38="Dinheiro",'Parâmetros'!$B$5,IF($G38="Cartão/vale",'Parâmetros'!$B$6,"")),"")))</f>
        <v/>
      </c>
      <c r="M38" s="41">
        <f>IF($A38="","",IFERROR(IF(OR($K38="",$L38=""),"",MIN($K38,$I38*$L38)),""))</f>
        <v/>
      </c>
      <c r="N38" s="41">
        <f>IF($A38="","",IFERROR(IF(OR($K38="",$M38=""),"",MAX($K38-$M38,0)),""))</f>
        <v/>
      </c>
      <c r="O38" s="41">
        <f>IF($A38="","",IFERROR(IF(OR($N38="",'Parâmetros'!$B$7=""),"",$N38*'Parâmetros'!$B$7),""))</f>
        <v/>
      </c>
      <c r="P38" s="41">
        <f>IF($A38="","",IFERROR(IF(OR($N38="",'Parâmetros'!$B$8=""),"",$N38*'Parâmetros'!$B$8),""))</f>
        <v/>
      </c>
      <c r="Q38" s="40" t="n"/>
      <c r="R38" s="41">
        <f>IF($A38="","",IFERROR(IF(OR($K38="",$Q38=""),"",$Q38-$K38),""))</f>
        <v/>
      </c>
      <c r="S38" s="13">
        <f>IF($A38="","",IFERROR(IF('Parâmetros'!$B$13&lt;&gt;"Pronto","Parâmetros pendentes",IF($H38="Pendente","Rever elegibilidade",IF($H38="Não",IF(AND($K38=0,$Q38&lt;&gt;"",$Q38=0),"Conferido","Pagamento a rever"),IF(OR($B38="",$C38="",$D38="",$E38="",$F38="",$G38="",$H38="",$I38="",$J38="",$Q38=""),"Dados incompletos",IF(AND($R38&lt;='Parâmetros'!$B$9,$R38&gt;=0-'Parâmetros'!$B$9),"Conferido","Divergência"))))),"Verificar dados"))</f>
        <v/>
      </c>
      <c r="T38" s="21" t="n"/>
      <c r="U38" s="21" t="n"/>
    </row>
    <row r="39">
      <c r="A39" s="19">
        <f>IF(COUNTA($B39:$J39)=0,"","SA-"&amp;TEXT(ROW()-7,"000"))</f>
        <v/>
      </c>
      <c r="B39" s="39" t="n"/>
      <c r="C39" s="21" t="n"/>
      <c r="D39" s="22" t="n"/>
      <c r="E39" s="21" t="n"/>
      <c r="F39" s="21" t="n"/>
      <c r="G39" s="21" t="n"/>
      <c r="H39" s="22" t="n"/>
      <c r="I39" s="23" t="n"/>
      <c r="J39" s="40" t="n"/>
      <c r="K39" s="41">
        <f>IF($A39="","",IFERROR(IF(OR($I39="",$J39=""),"",IF($H39="Sim",$I39*$J39,0)),""))</f>
        <v/>
      </c>
      <c r="L39" s="41">
        <f>IF($A39="","",IF('Parâmetros'!$B$13&lt;&gt;"Pronto","",IFERROR(IF($G39="Dinheiro",'Parâmetros'!$B$5,IF($G39="Cartão/vale",'Parâmetros'!$B$6,"")),"")))</f>
        <v/>
      </c>
      <c r="M39" s="41">
        <f>IF($A39="","",IFERROR(IF(OR($K39="",$L39=""),"",MIN($K39,$I39*$L39)),""))</f>
        <v/>
      </c>
      <c r="N39" s="41">
        <f>IF($A39="","",IFERROR(IF(OR($K39="",$M39=""),"",MAX($K39-$M39,0)),""))</f>
        <v/>
      </c>
      <c r="O39" s="41">
        <f>IF($A39="","",IFERROR(IF(OR($N39="",'Parâmetros'!$B$7=""),"",$N39*'Parâmetros'!$B$7),""))</f>
        <v/>
      </c>
      <c r="P39" s="41">
        <f>IF($A39="","",IFERROR(IF(OR($N39="",'Parâmetros'!$B$8=""),"",$N39*'Parâmetros'!$B$8),""))</f>
        <v/>
      </c>
      <c r="Q39" s="40" t="n"/>
      <c r="R39" s="41">
        <f>IF($A39="","",IFERROR(IF(OR($K39="",$Q39=""),"",$Q39-$K39),""))</f>
        <v/>
      </c>
      <c r="S39" s="13">
        <f>IF($A39="","",IFERROR(IF('Parâmetros'!$B$13&lt;&gt;"Pronto","Parâmetros pendentes",IF($H39="Pendente","Rever elegibilidade",IF($H39="Não",IF(AND($K39=0,$Q39&lt;&gt;"",$Q39=0),"Conferido","Pagamento a rever"),IF(OR($B39="",$C39="",$D39="",$E39="",$F39="",$G39="",$H39="",$I39="",$J39="",$Q39=""),"Dados incompletos",IF(AND($R39&lt;='Parâmetros'!$B$9,$R39&gt;=0-'Parâmetros'!$B$9),"Conferido","Divergência"))))),"Verificar dados"))</f>
        <v/>
      </c>
      <c r="T39" s="21" t="n"/>
      <c r="U39" s="21" t="n"/>
    </row>
    <row r="40">
      <c r="A40" s="19">
        <f>IF(COUNTA($B40:$J40)=0,"","SA-"&amp;TEXT(ROW()-7,"000"))</f>
        <v/>
      </c>
      <c r="B40" s="39" t="n"/>
      <c r="C40" s="21" t="n"/>
      <c r="D40" s="22" t="n"/>
      <c r="E40" s="21" t="n"/>
      <c r="F40" s="21" t="n"/>
      <c r="G40" s="21" t="n"/>
      <c r="H40" s="22" t="n"/>
      <c r="I40" s="23" t="n"/>
      <c r="J40" s="40" t="n"/>
      <c r="K40" s="41">
        <f>IF($A40="","",IFERROR(IF(OR($I40="",$J40=""),"",IF($H40="Sim",$I40*$J40,0)),""))</f>
        <v/>
      </c>
      <c r="L40" s="41">
        <f>IF($A40="","",IF('Parâmetros'!$B$13&lt;&gt;"Pronto","",IFERROR(IF($G40="Dinheiro",'Parâmetros'!$B$5,IF($G40="Cartão/vale",'Parâmetros'!$B$6,"")),"")))</f>
        <v/>
      </c>
      <c r="M40" s="41">
        <f>IF($A40="","",IFERROR(IF(OR($K40="",$L40=""),"",MIN($K40,$I40*$L40)),""))</f>
        <v/>
      </c>
      <c r="N40" s="41">
        <f>IF($A40="","",IFERROR(IF(OR($K40="",$M40=""),"",MAX($K40-$M40,0)),""))</f>
        <v/>
      </c>
      <c r="O40" s="41">
        <f>IF($A40="","",IFERROR(IF(OR($N40="",'Parâmetros'!$B$7=""),"",$N40*'Parâmetros'!$B$7),""))</f>
        <v/>
      </c>
      <c r="P40" s="41">
        <f>IF($A40="","",IFERROR(IF(OR($N40="",'Parâmetros'!$B$8=""),"",$N40*'Parâmetros'!$B$8),""))</f>
        <v/>
      </c>
      <c r="Q40" s="40" t="n"/>
      <c r="R40" s="41">
        <f>IF($A40="","",IFERROR(IF(OR($K40="",$Q40=""),"",$Q40-$K40),""))</f>
        <v/>
      </c>
      <c r="S40" s="13">
        <f>IF($A40="","",IFERROR(IF('Parâmetros'!$B$13&lt;&gt;"Pronto","Parâmetros pendentes",IF($H40="Pendente","Rever elegibilidade",IF($H40="Não",IF(AND($K40=0,$Q40&lt;&gt;"",$Q40=0),"Conferido","Pagamento a rever"),IF(OR($B40="",$C40="",$D40="",$E40="",$F40="",$G40="",$H40="",$I40="",$J40="",$Q40=""),"Dados incompletos",IF(AND($R40&lt;='Parâmetros'!$B$9,$R40&gt;=0-'Parâmetros'!$B$9),"Conferido","Divergência"))))),"Verificar dados"))</f>
        <v/>
      </c>
      <c r="T40" s="21" t="n"/>
      <c r="U40" s="21" t="n"/>
    </row>
    <row r="41">
      <c r="A41" s="19">
        <f>IF(COUNTA($B41:$J41)=0,"","SA-"&amp;TEXT(ROW()-7,"000"))</f>
        <v/>
      </c>
      <c r="B41" s="39" t="n"/>
      <c r="C41" s="21" t="n"/>
      <c r="D41" s="22" t="n"/>
      <c r="E41" s="21" t="n"/>
      <c r="F41" s="21" t="n"/>
      <c r="G41" s="21" t="n"/>
      <c r="H41" s="22" t="n"/>
      <c r="I41" s="23" t="n"/>
      <c r="J41" s="40" t="n"/>
      <c r="K41" s="41">
        <f>IF($A41="","",IFERROR(IF(OR($I41="",$J41=""),"",IF($H41="Sim",$I41*$J41,0)),""))</f>
        <v/>
      </c>
      <c r="L41" s="41">
        <f>IF($A41="","",IF('Parâmetros'!$B$13&lt;&gt;"Pronto","",IFERROR(IF($G41="Dinheiro",'Parâmetros'!$B$5,IF($G41="Cartão/vale",'Parâmetros'!$B$6,"")),"")))</f>
        <v/>
      </c>
      <c r="M41" s="41">
        <f>IF($A41="","",IFERROR(IF(OR($K41="",$L41=""),"",MIN($K41,$I41*$L41)),""))</f>
        <v/>
      </c>
      <c r="N41" s="41">
        <f>IF($A41="","",IFERROR(IF(OR($K41="",$M41=""),"",MAX($K41-$M41,0)),""))</f>
        <v/>
      </c>
      <c r="O41" s="41">
        <f>IF($A41="","",IFERROR(IF(OR($N41="",'Parâmetros'!$B$7=""),"",$N41*'Parâmetros'!$B$7),""))</f>
        <v/>
      </c>
      <c r="P41" s="41">
        <f>IF($A41="","",IFERROR(IF(OR($N41="",'Parâmetros'!$B$8=""),"",$N41*'Parâmetros'!$B$8),""))</f>
        <v/>
      </c>
      <c r="Q41" s="40" t="n"/>
      <c r="R41" s="41">
        <f>IF($A41="","",IFERROR(IF(OR($K41="",$Q41=""),"",$Q41-$K41),""))</f>
        <v/>
      </c>
      <c r="S41" s="13">
        <f>IF($A41="","",IFERROR(IF('Parâmetros'!$B$13&lt;&gt;"Pronto","Parâmetros pendentes",IF($H41="Pendente","Rever elegibilidade",IF($H41="Não",IF(AND($K41=0,$Q41&lt;&gt;"",$Q41=0),"Conferido","Pagamento a rever"),IF(OR($B41="",$C41="",$D41="",$E41="",$F41="",$G41="",$H41="",$I41="",$J41="",$Q41=""),"Dados incompletos",IF(AND($R41&lt;='Parâmetros'!$B$9,$R41&gt;=0-'Parâmetros'!$B$9),"Conferido","Divergência"))))),"Verificar dados"))</f>
        <v/>
      </c>
      <c r="T41" s="21" t="n"/>
      <c r="U41" s="21" t="n"/>
    </row>
    <row r="42">
      <c r="A42" s="19">
        <f>IF(COUNTA($B42:$J42)=0,"","SA-"&amp;TEXT(ROW()-7,"000"))</f>
        <v/>
      </c>
      <c r="B42" s="39" t="n"/>
      <c r="C42" s="21" t="n"/>
      <c r="D42" s="22" t="n"/>
      <c r="E42" s="21" t="n"/>
      <c r="F42" s="21" t="n"/>
      <c r="G42" s="21" t="n"/>
      <c r="H42" s="22" t="n"/>
      <c r="I42" s="23" t="n"/>
      <c r="J42" s="40" t="n"/>
      <c r="K42" s="41">
        <f>IF($A42="","",IFERROR(IF(OR($I42="",$J42=""),"",IF($H42="Sim",$I42*$J42,0)),""))</f>
        <v/>
      </c>
      <c r="L42" s="41">
        <f>IF($A42="","",IF('Parâmetros'!$B$13&lt;&gt;"Pronto","",IFERROR(IF($G42="Dinheiro",'Parâmetros'!$B$5,IF($G42="Cartão/vale",'Parâmetros'!$B$6,"")),"")))</f>
        <v/>
      </c>
      <c r="M42" s="41">
        <f>IF($A42="","",IFERROR(IF(OR($K42="",$L42=""),"",MIN($K42,$I42*$L42)),""))</f>
        <v/>
      </c>
      <c r="N42" s="41">
        <f>IF($A42="","",IFERROR(IF(OR($K42="",$M42=""),"",MAX($K42-$M42,0)),""))</f>
        <v/>
      </c>
      <c r="O42" s="41">
        <f>IF($A42="","",IFERROR(IF(OR($N42="",'Parâmetros'!$B$7=""),"",$N42*'Parâmetros'!$B$7),""))</f>
        <v/>
      </c>
      <c r="P42" s="41">
        <f>IF($A42="","",IFERROR(IF(OR($N42="",'Parâmetros'!$B$8=""),"",$N42*'Parâmetros'!$B$8),""))</f>
        <v/>
      </c>
      <c r="Q42" s="40" t="n"/>
      <c r="R42" s="41">
        <f>IF($A42="","",IFERROR(IF(OR($K42="",$Q42=""),"",$Q42-$K42),""))</f>
        <v/>
      </c>
      <c r="S42" s="13">
        <f>IF($A42="","",IFERROR(IF('Parâmetros'!$B$13&lt;&gt;"Pronto","Parâmetros pendentes",IF($H42="Pendente","Rever elegibilidade",IF($H42="Não",IF(AND($K42=0,$Q42&lt;&gt;"",$Q42=0),"Conferido","Pagamento a rever"),IF(OR($B42="",$C42="",$D42="",$E42="",$F42="",$G42="",$H42="",$I42="",$J42="",$Q42=""),"Dados incompletos",IF(AND($R42&lt;='Parâmetros'!$B$9,$R42&gt;=0-'Parâmetros'!$B$9),"Conferido","Divergência"))))),"Verificar dados"))</f>
        <v/>
      </c>
      <c r="T42" s="21" t="n"/>
      <c r="U42" s="21" t="n"/>
    </row>
    <row r="43">
      <c r="A43" s="19">
        <f>IF(COUNTA($B43:$J43)=0,"","SA-"&amp;TEXT(ROW()-7,"000"))</f>
        <v/>
      </c>
      <c r="B43" s="39" t="n"/>
      <c r="C43" s="21" t="n"/>
      <c r="D43" s="22" t="n"/>
      <c r="E43" s="21" t="n"/>
      <c r="F43" s="21" t="n"/>
      <c r="G43" s="21" t="n"/>
      <c r="H43" s="22" t="n"/>
      <c r="I43" s="23" t="n"/>
      <c r="J43" s="40" t="n"/>
      <c r="K43" s="41">
        <f>IF($A43="","",IFERROR(IF(OR($I43="",$J43=""),"",IF($H43="Sim",$I43*$J43,0)),""))</f>
        <v/>
      </c>
      <c r="L43" s="41">
        <f>IF($A43="","",IF('Parâmetros'!$B$13&lt;&gt;"Pronto","",IFERROR(IF($G43="Dinheiro",'Parâmetros'!$B$5,IF($G43="Cartão/vale",'Parâmetros'!$B$6,"")),"")))</f>
        <v/>
      </c>
      <c r="M43" s="41">
        <f>IF($A43="","",IFERROR(IF(OR($K43="",$L43=""),"",MIN($K43,$I43*$L43)),""))</f>
        <v/>
      </c>
      <c r="N43" s="41">
        <f>IF($A43="","",IFERROR(IF(OR($K43="",$M43=""),"",MAX($K43-$M43,0)),""))</f>
        <v/>
      </c>
      <c r="O43" s="41">
        <f>IF($A43="","",IFERROR(IF(OR($N43="",'Parâmetros'!$B$7=""),"",$N43*'Parâmetros'!$B$7),""))</f>
        <v/>
      </c>
      <c r="P43" s="41">
        <f>IF($A43="","",IFERROR(IF(OR($N43="",'Parâmetros'!$B$8=""),"",$N43*'Parâmetros'!$B$8),""))</f>
        <v/>
      </c>
      <c r="Q43" s="40" t="n"/>
      <c r="R43" s="41">
        <f>IF($A43="","",IFERROR(IF(OR($K43="",$Q43=""),"",$Q43-$K43),""))</f>
        <v/>
      </c>
      <c r="S43" s="13">
        <f>IF($A43="","",IFERROR(IF('Parâmetros'!$B$13&lt;&gt;"Pronto","Parâmetros pendentes",IF($H43="Pendente","Rever elegibilidade",IF($H43="Não",IF(AND($K43=0,$Q43&lt;&gt;"",$Q43=0),"Conferido","Pagamento a rever"),IF(OR($B43="",$C43="",$D43="",$E43="",$F43="",$G43="",$H43="",$I43="",$J43="",$Q43=""),"Dados incompletos",IF(AND($R43&lt;='Parâmetros'!$B$9,$R43&gt;=0-'Parâmetros'!$B$9),"Conferido","Divergência"))))),"Verificar dados"))</f>
        <v/>
      </c>
      <c r="T43" s="21" t="n"/>
      <c r="U43" s="21" t="n"/>
    </row>
    <row r="44">
      <c r="A44" s="19">
        <f>IF(COUNTA($B44:$J44)=0,"","SA-"&amp;TEXT(ROW()-7,"000"))</f>
        <v/>
      </c>
      <c r="B44" s="39" t="n"/>
      <c r="C44" s="21" t="n"/>
      <c r="D44" s="22" t="n"/>
      <c r="E44" s="21" t="n"/>
      <c r="F44" s="21" t="n"/>
      <c r="G44" s="21" t="n"/>
      <c r="H44" s="22" t="n"/>
      <c r="I44" s="23" t="n"/>
      <c r="J44" s="40" t="n"/>
      <c r="K44" s="41">
        <f>IF($A44="","",IFERROR(IF(OR($I44="",$J44=""),"",IF($H44="Sim",$I44*$J44,0)),""))</f>
        <v/>
      </c>
      <c r="L44" s="41">
        <f>IF($A44="","",IF('Parâmetros'!$B$13&lt;&gt;"Pronto","",IFERROR(IF($G44="Dinheiro",'Parâmetros'!$B$5,IF($G44="Cartão/vale",'Parâmetros'!$B$6,"")),"")))</f>
        <v/>
      </c>
      <c r="M44" s="41">
        <f>IF($A44="","",IFERROR(IF(OR($K44="",$L44=""),"",MIN($K44,$I44*$L44)),""))</f>
        <v/>
      </c>
      <c r="N44" s="41">
        <f>IF($A44="","",IFERROR(IF(OR($K44="",$M44=""),"",MAX($K44-$M44,0)),""))</f>
        <v/>
      </c>
      <c r="O44" s="41">
        <f>IF($A44="","",IFERROR(IF(OR($N44="",'Parâmetros'!$B$7=""),"",$N44*'Parâmetros'!$B$7),""))</f>
        <v/>
      </c>
      <c r="P44" s="41">
        <f>IF($A44="","",IFERROR(IF(OR($N44="",'Parâmetros'!$B$8=""),"",$N44*'Parâmetros'!$B$8),""))</f>
        <v/>
      </c>
      <c r="Q44" s="40" t="n"/>
      <c r="R44" s="41">
        <f>IF($A44="","",IFERROR(IF(OR($K44="",$Q44=""),"",$Q44-$K44),""))</f>
        <v/>
      </c>
      <c r="S44" s="13">
        <f>IF($A44="","",IFERROR(IF('Parâmetros'!$B$13&lt;&gt;"Pronto","Parâmetros pendentes",IF($H44="Pendente","Rever elegibilidade",IF($H44="Não",IF(AND($K44=0,$Q44&lt;&gt;"",$Q44=0),"Conferido","Pagamento a rever"),IF(OR($B44="",$C44="",$D44="",$E44="",$F44="",$G44="",$H44="",$I44="",$J44="",$Q44=""),"Dados incompletos",IF(AND($R44&lt;='Parâmetros'!$B$9,$R44&gt;=0-'Parâmetros'!$B$9),"Conferido","Divergência"))))),"Verificar dados"))</f>
        <v/>
      </c>
      <c r="T44" s="21" t="n"/>
      <c r="U44" s="21" t="n"/>
    </row>
    <row r="45">
      <c r="A45" s="19">
        <f>IF(COUNTA($B45:$J45)=0,"","SA-"&amp;TEXT(ROW()-7,"000"))</f>
        <v/>
      </c>
      <c r="B45" s="39" t="n"/>
      <c r="C45" s="21" t="n"/>
      <c r="D45" s="22" t="n"/>
      <c r="E45" s="21" t="n"/>
      <c r="F45" s="21" t="n"/>
      <c r="G45" s="21" t="n"/>
      <c r="H45" s="22" t="n"/>
      <c r="I45" s="23" t="n"/>
      <c r="J45" s="40" t="n"/>
      <c r="K45" s="41">
        <f>IF($A45="","",IFERROR(IF(OR($I45="",$J45=""),"",IF($H45="Sim",$I45*$J45,0)),""))</f>
        <v/>
      </c>
      <c r="L45" s="41">
        <f>IF($A45="","",IF('Parâmetros'!$B$13&lt;&gt;"Pronto","",IFERROR(IF($G45="Dinheiro",'Parâmetros'!$B$5,IF($G45="Cartão/vale",'Parâmetros'!$B$6,"")),"")))</f>
        <v/>
      </c>
      <c r="M45" s="41">
        <f>IF($A45="","",IFERROR(IF(OR($K45="",$L45=""),"",MIN($K45,$I45*$L45)),""))</f>
        <v/>
      </c>
      <c r="N45" s="41">
        <f>IF($A45="","",IFERROR(IF(OR($K45="",$M45=""),"",MAX($K45-$M45,0)),""))</f>
        <v/>
      </c>
      <c r="O45" s="41">
        <f>IF($A45="","",IFERROR(IF(OR($N45="",'Parâmetros'!$B$7=""),"",$N45*'Parâmetros'!$B$7),""))</f>
        <v/>
      </c>
      <c r="P45" s="41">
        <f>IF($A45="","",IFERROR(IF(OR($N45="",'Parâmetros'!$B$8=""),"",$N45*'Parâmetros'!$B$8),""))</f>
        <v/>
      </c>
      <c r="Q45" s="40" t="n"/>
      <c r="R45" s="41">
        <f>IF($A45="","",IFERROR(IF(OR($K45="",$Q45=""),"",$Q45-$K45),""))</f>
        <v/>
      </c>
      <c r="S45" s="13">
        <f>IF($A45="","",IFERROR(IF('Parâmetros'!$B$13&lt;&gt;"Pronto","Parâmetros pendentes",IF($H45="Pendente","Rever elegibilidade",IF($H45="Não",IF(AND($K45=0,$Q45&lt;&gt;"",$Q45=0),"Conferido","Pagamento a rever"),IF(OR($B45="",$C45="",$D45="",$E45="",$F45="",$G45="",$H45="",$I45="",$J45="",$Q45=""),"Dados incompletos",IF(AND($R45&lt;='Parâmetros'!$B$9,$R45&gt;=0-'Parâmetros'!$B$9),"Conferido","Divergência"))))),"Verificar dados"))</f>
        <v/>
      </c>
      <c r="T45" s="21" t="n"/>
      <c r="U45" s="21" t="n"/>
    </row>
    <row r="46">
      <c r="A46" s="19">
        <f>IF(COUNTA($B46:$J46)=0,"","SA-"&amp;TEXT(ROW()-7,"000"))</f>
        <v/>
      </c>
      <c r="B46" s="39" t="n"/>
      <c r="C46" s="21" t="n"/>
      <c r="D46" s="22" t="n"/>
      <c r="E46" s="21" t="n"/>
      <c r="F46" s="21" t="n"/>
      <c r="G46" s="21" t="n"/>
      <c r="H46" s="22" t="n"/>
      <c r="I46" s="23" t="n"/>
      <c r="J46" s="40" t="n"/>
      <c r="K46" s="41">
        <f>IF($A46="","",IFERROR(IF(OR($I46="",$J46=""),"",IF($H46="Sim",$I46*$J46,0)),""))</f>
        <v/>
      </c>
      <c r="L46" s="41">
        <f>IF($A46="","",IF('Parâmetros'!$B$13&lt;&gt;"Pronto","",IFERROR(IF($G46="Dinheiro",'Parâmetros'!$B$5,IF($G46="Cartão/vale",'Parâmetros'!$B$6,"")),"")))</f>
        <v/>
      </c>
      <c r="M46" s="41">
        <f>IF($A46="","",IFERROR(IF(OR($K46="",$L46=""),"",MIN($K46,$I46*$L46)),""))</f>
        <v/>
      </c>
      <c r="N46" s="41">
        <f>IF($A46="","",IFERROR(IF(OR($K46="",$M46=""),"",MAX($K46-$M46,0)),""))</f>
        <v/>
      </c>
      <c r="O46" s="41">
        <f>IF($A46="","",IFERROR(IF(OR($N46="",'Parâmetros'!$B$7=""),"",$N46*'Parâmetros'!$B$7),""))</f>
        <v/>
      </c>
      <c r="P46" s="41">
        <f>IF($A46="","",IFERROR(IF(OR($N46="",'Parâmetros'!$B$8=""),"",$N46*'Parâmetros'!$B$8),""))</f>
        <v/>
      </c>
      <c r="Q46" s="40" t="n"/>
      <c r="R46" s="41">
        <f>IF($A46="","",IFERROR(IF(OR($K46="",$Q46=""),"",$Q46-$K46),""))</f>
        <v/>
      </c>
      <c r="S46" s="13">
        <f>IF($A46="","",IFERROR(IF('Parâmetros'!$B$13&lt;&gt;"Pronto","Parâmetros pendentes",IF($H46="Pendente","Rever elegibilidade",IF($H46="Não",IF(AND($K46=0,$Q46&lt;&gt;"",$Q46=0),"Conferido","Pagamento a rever"),IF(OR($B46="",$C46="",$D46="",$E46="",$F46="",$G46="",$H46="",$I46="",$J46="",$Q46=""),"Dados incompletos",IF(AND($R46&lt;='Parâmetros'!$B$9,$R46&gt;=0-'Parâmetros'!$B$9),"Conferido","Divergência"))))),"Verificar dados"))</f>
        <v/>
      </c>
      <c r="T46" s="21" t="n"/>
      <c r="U46" s="21" t="n"/>
    </row>
    <row r="47">
      <c r="A47" s="19">
        <f>IF(COUNTA($B47:$J47)=0,"","SA-"&amp;TEXT(ROW()-7,"000"))</f>
        <v/>
      </c>
      <c r="B47" s="39" t="n"/>
      <c r="C47" s="21" t="n"/>
      <c r="D47" s="22" t="n"/>
      <c r="E47" s="21" t="n"/>
      <c r="F47" s="21" t="n"/>
      <c r="G47" s="21" t="n"/>
      <c r="H47" s="22" t="n"/>
      <c r="I47" s="23" t="n"/>
      <c r="J47" s="40" t="n"/>
      <c r="K47" s="41">
        <f>IF($A47="","",IFERROR(IF(OR($I47="",$J47=""),"",IF($H47="Sim",$I47*$J47,0)),""))</f>
        <v/>
      </c>
      <c r="L47" s="41">
        <f>IF($A47="","",IF('Parâmetros'!$B$13&lt;&gt;"Pronto","",IFERROR(IF($G47="Dinheiro",'Parâmetros'!$B$5,IF($G47="Cartão/vale",'Parâmetros'!$B$6,"")),"")))</f>
        <v/>
      </c>
      <c r="M47" s="41">
        <f>IF($A47="","",IFERROR(IF(OR($K47="",$L47=""),"",MIN($K47,$I47*$L47)),""))</f>
        <v/>
      </c>
      <c r="N47" s="41">
        <f>IF($A47="","",IFERROR(IF(OR($K47="",$M47=""),"",MAX($K47-$M47,0)),""))</f>
        <v/>
      </c>
      <c r="O47" s="41">
        <f>IF($A47="","",IFERROR(IF(OR($N47="",'Parâmetros'!$B$7=""),"",$N47*'Parâmetros'!$B$7),""))</f>
        <v/>
      </c>
      <c r="P47" s="41">
        <f>IF($A47="","",IFERROR(IF(OR($N47="",'Parâmetros'!$B$8=""),"",$N47*'Parâmetros'!$B$8),""))</f>
        <v/>
      </c>
      <c r="Q47" s="40" t="n"/>
      <c r="R47" s="41">
        <f>IF($A47="","",IFERROR(IF(OR($K47="",$Q47=""),"",$Q47-$K47),""))</f>
        <v/>
      </c>
      <c r="S47" s="13">
        <f>IF($A47="","",IFERROR(IF('Parâmetros'!$B$13&lt;&gt;"Pronto","Parâmetros pendentes",IF($H47="Pendente","Rever elegibilidade",IF($H47="Não",IF(AND($K47=0,$Q47&lt;&gt;"",$Q47=0),"Conferido","Pagamento a rever"),IF(OR($B47="",$C47="",$D47="",$E47="",$F47="",$G47="",$H47="",$I47="",$J47="",$Q47=""),"Dados incompletos",IF(AND($R47&lt;='Parâmetros'!$B$9,$R47&gt;=0-'Parâmetros'!$B$9),"Conferido","Divergência"))))),"Verificar dados"))</f>
        <v/>
      </c>
      <c r="T47" s="21" t="n"/>
      <c r="U47" s="21" t="n"/>
    </row>
    <row r="48">
      <c r="A48" s="19">
        <f>IF(COUNTA($B48:$J48)=0,"","SA-"&amp;TEXT(ROW()-7,"000"))</f>
        <v/>
      </c>
      <c r="B48" s="39" t="n"/>
      <c r="C48" s="21" t="n"/>
      <c r="D48" s="22" t="n"/>
      <c r="E48" s="21" t="n"/>
      <c r="F48" s="21" t="n"/>
      <c r="G48" s="21" t="n"/>
      <c r="H48" s="22" t="n"/>
      <c r="I48" s="23" t="n"/>
      <c r="J48" s="40" t="n"/>
      <c r="K48" s="41">
        <f>IF($A48="","",IFERROR(IF(OR($I48="",$J48=""),"",IF($H48="Sim",$I48*$J48,0)),""))</f>
        <v/>
      </c>
      <c r="L48" s="41">
        <f>IF($A48="","",IF('Parâmetros'!$B$13&lt;&gt;"Pronto","",IFERROR(IF($G48="Dinheiro",'Parâmetros'!$B$5,IF($G48="Cartão/vale",'Parâmetros'!$B$6,"")),"")))</f>
        <v/>
      </c>
      <c r="M48" s="41">
        <f>IF($A48="","",IFERROR(IF(OR($K48="",$L48=""),"",MIN($K48,$I48*$L48)),""))</f>
        <v/>
      </c>
      <c r="N48" s="41">
        <f>IF($A48="","",IFERROR(IF(OR($K48="",$M48=""),"",MAX($K48-$M48,0)),""))</f>
        <v/>
      </c>
      <c r="O48" s="41">
        <f>IF($A48="","",IFERROR(IF(OR($N48="",'Parâmetros'!$B$7=""),"",$N48*'Parâmetros'!$B$7),""))</f>
        <v/>
      </c>
      <c r="P48" s="41">
        <f>IF($A48="","",IFERROR(IF(OR($N48="",'Parâmetros'!$B$8=""),"",$N48*'Parâmetros'!$B$8),""))</f>
        <v/>
      </c>
      <c r="Q48" s="40" t="n"/>
      <c r="R48" s="41">
        <f>IF($A48="","",IFERROR(IF(OR($K48="",$Q48=""),"",$Q48-$K48),""))</f>
        <v/>
      </c>
      <c r="S48" s="13">
        <f>IF($A48="","",IFERROR(IF('Parâmetros'!$B$13&lt;&gt;"Pronto","Parâmetros pendentes",IF($H48="Pendente","Rever elegibilidade",IF($H48="Não",IF(AND($K48=0,$Q48&lt;&gt;"",$Q48=0),"Conferido","Pagamento a rever"),IF(OR($B48="",$C48="",$D48="",$E48="",$F48="",$G48="",$H48="",$I48="",$J48="",$Q48=""),"Dados incompletos",IF(AND($R48&lt;='Parâmetros'!$B$9,$R48&gt;=0-'Parâmetros'!$B$9),"Conferido","Divergência"))))),"Verificar dados"))</f>
        <v/>
      </c>
      <c r="T48" s="21" t="n"/>
      <c r="U48" s="21" t="n"/>
    </row>
    <row r="49">
      <c r="A49" s="19">
        <f>IF(COUNTA($B49:$J49)=0,"","SA-"&amp;TEXT(ROW()-7,"000"))</f>
        <v/>
      </c>
      <c r="B49" s="39" t="n"/>
      <c r="C49" s="21" t="n"/>
      <c r="D49" s="22" t="n"/>
      <c r="E49" s="21" t="n"/>
      <c r="F49" s="21" t="n"/>
      <c r="G49" s="21" t="n"/>
      <c r="H49" s="22" t="n"/>
      <c r="I49" s="23" t="n"/>
      <c r="J49" s="40" t="n"/>
      <c r="K49" s="41">
        <f>IF($A49="","",IFERROR(IF(OR($I49="",$J49=""),"",IF($H49="Sim",$I49*$J49,0)),""))</f>
        <v/>
      </c>
      <c r="L49" s="41">
        <f>IF($A49="","",IF('Parâmetros'!$B$13&lt;&gt;"Pronto","",IFERROR(IF($G49="Dinheiro",'Parâmetros'!$B$5,IF($G49="Cartão/vale",'Parâmetros'!$B$6,"")),"")))</f>
        <v/>
      </c>
      <c r="M49" s="41">
        <f>IF($A49="","",IFERROR(IF(OR($K49="",$L49=""),"",MIN($K49,$I49*$L49)),""))</f>
        <v/>
      </c>
      <c r="N49" s="41">
        <f>IF($A49="","",IFERROR(IF(OR($K49="",$M49=""),"",MAX($K49-$M49,0)),""))</f>
        <v/>
      </c>
      <c r="O49" s="41">
        <f>IF($A49="","",IFERROR(IF(OR($N49="",'Parâmetros'!$B$7=""),"",$N49*'Parâmetros'!$B$7),""))</f>
        <v/>
      </c>
      <c r="P49" s="41">
        <f>IF($A49="","",IFERROR(IF(OR($N49="",'Parâmetros'!$B$8=""),"",$N49*'Parâmetros'!$B$8),""))</f>
        <v/>
      </c>
      <c r="Q49" s="40" t="n"/>
      <c r="R49" s="41">
        <f>IF($A49="","",IFERROR(IF(OR($K49="",$Q49=""),"",$Q49-$K49),""))</f>
        <v/>
      </c>
      <c r="S49" s="13">
        <f>IF($A49="","",IFERROR(IF('Parâmetros'!$B$13&lt;&gt;"Pronto","Parâmetros pendentes",IF($H49="Pendente","Rever elegibilidade",IF($H49="Não",IF(AND($K49=0,$Q49&lt;&gt;"",$Q49=0),"Conferido","Pagamento a rever"),IF(OR($B49="",$C49="",$D49="",$E49="",$F49="",$G49="",$H49="",$I49="",$J49="",$Q49=""),"Dados incompletos",IF(AND($R49&lt;='Parâmetros'!$B$9,$R49&gt;=0-'Parâmetros'!$B$9),"Conferido","Divergência"))))),"Verificar dados"))</f>
        <v/>
      </c>
      <c r="T49" s="21" t="n"/>
      <c r="U49" s="21" t="n"/>
    </row>
    <row r="50">
      <c r="A50" s="19">
        <f>IF(COUNTA($B50:$J50)=0,"","SA-"&amp;TEXT(ROW()-7,"000"))</f>
        <v/>
      </c>
      <c r="B50" s="39" t="n"/>
      <c r="C50" s="21" t="n"/>
      <c r="D50" s="22" t="n"/>
      <c r="E50" s="21" t="n"/>
      <c r="F50" s="21" t="n"/>
      <c r="G50" s="21" t="n"/>
      <c r="H50" s="22" t="n"/>
      <c r="I50" s="23" t="n"/>
      <c r="J50" s="40" t="n"/>
      <c r="K50" s="41">
        <f>IF($A50="","",IFERROR(IF(OR($I50="",$J50=""),"",IF($H50="Sim",$I50*$J50,0)),""))</f>
        <v/>
      </c>
      <c r="L50" s="41">
        <f>IF($A50="","",IF('Parâmetros'!$B$13&lt;&gt;"Pronto","",IFERROR(IF($G50="Dinheiro",'Parâmetros'!$B$5,IF($G50="Cartão/vale",'Parâmetros'!$B$6,"")),"")))</f>
        <v/>
      </c>
      <c r="M50" s="41">
        <f>IF($A50="","",IFERROR(IF(OR($K50="",$L50=""),"",MIN($K50,$I50*$L50)),""))</f>
        <v/>
      </c>
      <c r="N50" s="41">
        <f>IF($A50="","",IFERROR(IF(OR($K50="",$M50=""),"",MAX($K50-$M50,0)),""))</f>
        <v/>
      </c>
      <c r="O50" s="41">
        <f>IF($A50="","",IFERROR(IF(OR($N50="",'Parâmetros'!$B$7=""),"",$N50*'Parâmetros'!$B$7),""))</f>
        <v/>
      </c>
      <c r="P50" s="41">
        <f>IF($A50="","",IFERROR(IF(OR($N50="",'Parâmetros'!$B$8=""),"",$N50*'Parâmetros'!$B$8),""))</f>
        <v/>
      </c>
      <c r="Q50" s="40" t="n"/>
      <c r="R50" s="41">
        <f>IF($A50="","",IFERROR(IF(OR($K50="",$Q50=""),"",$Q50-$K50),""))</f>
        <v/>
      </c>
      <c r="S50" s="13">
        <f>IF($A50="","",IFERROR(IF('Parâmetros'!$B$13&lt;&gt;"Pronto","Parâmetros pendentes",IF($H50="Pendente","Rever elegibilidade",IF($H50="Não",IF(AND($K50=0,$Q50&lt;&gt;"",$Q50=0),"Conferido","Pagamento a rever"),IF(OR($B50="",$C50="",$D50="",$E50="",$F50="",$G50="",$H50="",$I50="",$J50="",$Q50=""),"Dados incompletos",IF(AND($R50&lt;='Parâmetros'!$B$9,$R50&gt;=0-'Parâmetros'!$B$9),"Conferido","Divergência"))))),"Verificar dados"))</f>
        <v/>
      </c>
      <c r="T50" s="21" t="n"/>
      <c r="U50" s="21" t="n"/>
    </row>
    <row r="51">
      <c r="A51" s="19">
        <f>IF(COUNTA($B51:$J51)=0,"","SA-"&amp;TEXT(ROW()-7,"000"))</f>
        <v/>
      </c>
      <c r="B51" s="39" t="n"/>
      <c r="C51" s="21" t="n"/>
      <c r="D51" s="22" t="n"/>
      <c r="E51" s="21" t="n"/>
      <c r="F51" s="21" t="n"/>
      <c r="G51" s="21" t="n"/>
      <c r="H51" s="22" t="n"/>
      <c r="I51" s="23" t="n"/>
      <c r="J51" s="40" t="n"/>
      <c r="K51" s="41">
        <f>IF($A51="","",IFERROR(IF(OR($I51="",$J51=""),"",IF($H51="Sim",$I51*$J51,0)),""))</f>
        <v/>
      </c>
      <c r="L51" s="41">
        <f>IF($A51="","",IF('Parâmetros'!$B$13&lt;&gt;"Pronto","",IFERROR(IF($G51="Dinheiro",'Parâmetros'!$B$5,IF($G51="Cartão/vale",'Parâmetros'!$B$6,"")),"")))</f>
        <v/>
      </c>
      <c r="M51" s="41">
        <f>IF($A51="","",IFERROR(IF(OR($K51="",$L51=""),"",MIN($K51,$I51*$L51)),""))</f>
        <v/>
      </c>
      <c r="N51" s="41">
        <f>IF($A51="","",IFERROR(IF(OR($K51="",$M51=""),"",MAX($K51-$M51,0)),""))</f>
        <v/>
      </c>
      <c r="O51" s="41">
        <f>IF($A51="","",IFERROR(IF(OR($N51="",'Parâmetros'!$B$7=""),"",$N51*'Parâmetros'!$B$7),""))</f>
        <v/>
      </c>
      <c r="P51" s="41">
        <f>IF($A51="","",IFERROR(IF(OR($N51="",'Parâmetros'!$B$8=""),"",$N51*'Parâmetros'!$B$8),""))</f>
        <v/>
      </c>
      <c r="Q51" s="40" t="n"/>
      <c r="R51" s="41">
        <f>IF($A51="","",IFERROR(IF(OR($K51="",$Q51=""),"",$Q51-$K51),""))</f>
        <v/>
      </c>
      <c r="S51" s="13">
        <f>IF($A51="","",IFERROR(IF('Parâmetros'!$B$13&lt;&gt;"Pronto","Parâmetros pendentes",IF($H51="Pendente","Rever elegibilidade",IF($H51="Não",IF(AND($K51=0,$Q51&lt;&gt;"",$Q51=0),"Conferido","Pagamento a rever"),IF(OR($B51="",$C51="",$D51="",$E51="",$F51="",$G51="",$H51="",$I51="",$J51="",$Q51=""),"Dados incompletos",IF(AND($R51&lt;='Parâmetros'!$B$9,$R51&gt;=0-'Parâmetros'!$B$9),"Conferido","Divergência"))))),"Verificar dados"))</f>
        <v/>
      </c>
      <c r="T51" s="21" t="n"/>
      <c r="U51" s="21" t="n"/>
    </row>
    <row r="52">
      <c r="A52" s="19">
        <f>IF(COUNTA($B52:$J52)=0,"","SA-"&amp;TEXT(ROW()-7,"000"))</f>
        <v/>
      </c>
      <c r="B52" s="39" t="n"/>
      <c r="C52" s="21" t="n"/>
      <c r="D52" s="22" t="n"/>
      <c r="E52" s="21" t="n"/>
      <c r="F52" s="21" t="n"/>
      <c r="G52" s="21" t="n"/>
      <c r="H52" s="22" t="n"/>
      <c r="I52" s="23" t="n"/>
      <c r="J52" s="40" t="n"/>
      <c r="K52" s="41">
        <f>IF($A52="","",IFERROR(IF(OR($I52="",$J52=""),"",IF($H52="Sim",$I52*$J52,0)),""))</f>
        <v/>
      </c>
      <c r="L52" s="41">
        <f>IF($A52="","",IF('Parâmetros'!$B$13&lt;&gt;"Pronto","",IFERROR(IF($G52="Dinheiro",'Parâmetros'!$B$5,IF($G52="Cartão/vale",'Parâmetros'!$B$6,"")),"")))</f>
        <v/>
      </c>
      <c r="M52" s="41">
        <f>IF($A52="","",IFERROR(IF(OR($K52="",$L52=""),"",MIN($K52,$I52*$L52)),""))</f>
        <v/>
      </c>
      <c r="N52" s="41">
        <f>IF($A52="","",IFERROR(IF(OR($K52="",$M52=""),"",MAX($K52-$M52,0)),""))</f>
        <v/>
      </c>
      <c r="O52" s="41">
        <f>IF($A52="","",IFERROR(IF(OR($N52="",'Parâmetros'!$B$7=""),"",$N52*'Parâmetros'!$B$7),""))</f>
        <v/>
      </c>
      <c r="P52" s="41">
        <f>IF($A52="","",IFERROR(IF(OR($N52="",'Parâmetros'!$B$8=""),"",$N52*'Parâmetros'!$B$8),""))</f>
        <v/>
      </c>
      <c r="Q52" s="40" t="n"/>
      <c r="R52" s="41">
        <f>IF($A52="","",IFERROR(IF(OR($K52="",$Q52=""),"",$Q52-$K52),""))</f>
        <v/>
      </c>
      <c r="S52" s="13">
        <f>IF($A52="","",IFERROR(IF('Parâmetros'!$B$13&lt;&gt;"Pronto","Parâmetros pendentes",IF($H52="Pendente","Rever elegibilidade",IF($H52="Não",IF(AND($K52=0,$Q52&lt;&gt;"",$Q52=0),"Conferido","Pagamento a rever"),IF(OR($B52="",$C52="",$D52="",$E52="",$F52="",$G52="",$H52="",$I52="",$J52="",$Q52=""),"Dados incompletos",IF(AND($R52&lt;='Parâmetros'!$B$9,$R52&gt;=0-'Parâmetros'!$B$9),"Conferido","Divergência"))))),"Verificar dados"))</f>
        <v/>
      </c>
      <c r="T52" s="21" t="n"/>
      <c r="U52" s="21" t="n"/>
    </row>
    <row r="53">
      <c r="A53" s="19">
        <f>IF(COUNTA($B53:$J53)=0,"","SA-"&amp;TEXT(ROW()-7,"000"))</f>
        <v/>
      </c>
      <c r="B53" s="39" t="n"/>
      <c r="C53" s="21" t="n"/>
      <c r="D53" s="22" t="n"/>
      <c r="E53" s="21" t="n"/>
      <c r="F53" s="21" t="n"/>
      <c r="G53" s="21" t="n"/>
      <c r="H53" s="22" t="n"/>
      <c r="I53" s="23" t="n"/>
      <c r="J53" s="40" t="n"/>
      <c r="K53" s="41">
        <f>IF($A53="","",IFERROR(IF(OR($I53="",$J53=""),"",IF($H53="Sim",$I53*$J53,0)),""))</f>
        <v/>
      </c>
      <c r="L53" s="41">
        <f>IF($A53="","",IF('Parâmetros'!$B$13&lt;&gt;"Pronto","",IFERROR(IF($G53="Dinheiro",'Parâmetros'!$B$5,IF($G53="Cartão/vale",'Parâmetros'!$B$6,"")),"")))</f>
        <v/>
      </c>
      <c r="M53" s="41">
        <f>IF($A53="","",IFERROR(IF(OR($K53="",$L53=""),"",MIN($K53,$I53*$L53)),""))</f>
        <v/>
      </c>
      <c r="N53" s="41">
        <f>IF($A53="","",IFERROR(IF(OR($K53="",$M53=""),"",MAX($K53-$M53,0)),""))</f>
        <v/>
      </c>
      <c r="O53" s="41">
        <f>IF($A53="","",IFERROR(IF(OR($N53="",'Parâmetros'!$B$7=""),"",$N53*'Parâmetros'!$B$7),""))</f>
        <v/>
      </c>
      <c r="P53" s="41">
        <f>IF($A53="","",IFERROR(IF(OR($N53="",'Parâmetros'!$B$8=""),"",$N53*'Parâmetros'!$B$8),""))</f>
        <v/>
      </c>
      <c r="Q53" s="40" t="n"/>
      <c r="R53" s="41">
        <f>IF($A53="","",IFERROR(IF(OR($K53="",$Q53=""),"",$Q53-$K53),""))</f>
        <v/>
      </c>
      <c r="S53" s="13">
        <f>IF($A53="","",IFERROR(IF('Parâmetros'!$B$13&lt;&gt;"Pronto","Parâmetros pendentes",IF($H53="Pendente","Rever elegibilidade",IF($H53="Não",IF(AND($K53=0,$Q53&lt;&gt;"",$Q53=0),"Conferido","Pagamento a rever"),IF(OR($B53="",$C53="",$D53="",$E53="",$F53="",$G53="",$H53="",$I53="",$J53="",$Q53=""),"Dados incompletos",IF(AND($R53&lt;='Parâmetros'!$B$9,$R53&gt;=0-'Parâmetros'!$B$9),"Conferido","Divergência"))))),"Verificar dados"))</f>
        <v/>
      </c>
      <c r="T53" s="21" t="n"/>
      <c r="U53" s="21" t="n"/>
    </row>
    <row r="54">
      <c r="A54" s="19">
        <f>IF(COUNTA($B54:$J54)=0,"","SA-"&amp;TEXT(ROW()-7,"000"))</f>
        <v/>
      </c>
      <c r="B54" s="39" t="n"/>
      <c r="C54" s="21" t="n"/>
      <c r="D54" s="22" t="n"/>
      <c r="E54" s="21" t="n"/>
      <c r="F54" s="21" t="n"/>
      <c r="G54" s="21" t="n"/>
      <c r="H54" s="22" t="n"/>
      <c r="I54" s="23" t="n"/>
      <c r="J54" s="40" t="n"/>
      <c r="K54" s="41">
        <f>IF($A54="","",IFERROR(IF(OR($I54="",$J54=""),"",IF($H54="Sim",$I54*$J54,0)),""))</f>
        <v/>
      </c>
      <c r="L54" s="41">
        <f>IF($A54="","",IF('Parâmetros'!$B$13&lt;&gt;"Pronto","",IFERROR(IF($G54="Dinheiro",'Parâmetros'!$B$5,IF($G54="Cartão/vale",'Parâmetros'!$B$6,"")),"")))</f>
        <v/>
      </c>
      <c r="M54" s="41">
        <f>IF($A54="","",IFERROR(IF(OR($K54="",$L54=""),"",MIN($K54,$I54*$L54)),""))</f>
        <v/>
      </c>
      <c r="N54" s="41">
        <f>IF($A54="","",IFERROR(IF(OR($K54="",$M54=""),"",MAX($K54-$M54,0)),""))</f>
        <v/>
      </c>
      <c r="O54" s="41">
        <f>IF($A54="","",IFERROR(IF(OR($N54="",'Parâmetros'!$B$7=""),"",$N54*'Parâmetros'!$B$7),""))</f>
        <v/>
      </c>
      <c r="P54" s="41">
        <f>IF($A54="","",IFERROR(IF(OR($N54="",'Parâmetros'!$B$8=""),"",$N54*'Parâmetros'!$B$8),""))</f>
        <v/>
      </c>
      <c r="Q54" s="40" t="n"/>
      <c r="R54" s="41">
        <f>IF($A54="","",IFERROR(IF(OR($K54="",$Q54=""),"",$Q54-$K54),""))</f>
        <v/>
      </c>
      <c r="S54" s="13">
        <f>IF($A54="","",IFERROR(IF('Parâmetros'!$B$13&lt;&gt;"Pronto","Parâmetros pendentes",IF($H54="Pendente","Rever elegibilidade",IF($H54="Não",IF(AND($K54=0,$Q54&lt;&gt;"",$Q54=0),"Conferido","Pagamento a rever"),IF(OR($B54="",$C54="",$D54="",$E54="",$F54="",$G54="",$H54="",$I54="",$J54="",$Q54=""),"Dados incompletos",IF(AND($R54&lt;='Parâmetros'!$B$9,$R54&gt;=0-'Parâmetros'!$B$9),"Conferido","Divergência"))))),"Verificar dados"))</f>
        <v/>
      </c>
      <c r="T54" s="21" t="n"/>
      <c r="U54" s="21" t="n"/>
    </row>
    <row r="55">
      <c r="A55" s="19">
        <f>IF(COUNTA($B55:$J55)=0,"","SA-"&amp;TEXT(ROW()-7,"000"))</f>
        <v/>
      </c>
      <c r="B55" s="39" t="n"/>
      <c r="C55" s="21" t="n"/>
      <c r="D55" s="22" t="n"/>
      <c r="E55" s="21" t="n"/>
      <c r="F55" s="21" t="n"/>
      <c r="G55" s="21" t="n"/>
      <c r="H55" s="22" t="n"/>
      <c r="I55" s="23" t="n"/>
      <c r="J55" s="40" t="n"/>
      <c r="K55" s="41">
        <f>IF($A55="","",IFERROR(IF(OR($I55="",$J55=""),"",IF($H55="Sim",$I55*$J55,0)),""))</f>
        <v/>
      </c>
      <c r="L55" s="41">
        <f>IF($A55="","",IF('Parâmetros'!$B$13&lt;&gt;"Pronto","",IFERROR(IF($G55="Dinheiro",'Parâmetros'!$B$5,IF($G55="Cartão/vale",'Parâmetros'!$B$6,"")),"")))</f>
        <v/>
      </c>
      <c r="M55" s="41">
        <f>IF($A55="","",IFERROR(IF(OR($K55="",$L55=""),"",MIN($K55,$I55*$L55)),""))</f>
        <v/>
      </c>
      <c r="N55" s="41">
        <f>IF($A55="","",IFERROR(IF(OR($K55="",$M55=""),"",MAX($K55-$M55,0)),""))</f>
        <v/>
      </c>
      <c r="O55" s="41">
        <f>IF($A55="","",IFERROR(IF(OR($N55="",'Parâmetros'!$B$7=""),"",$N55*'Parâmetros'!$B$7),""))</f>
        <v/>
      </c>
      <c r="P55" s="41">
        <f>IF($A55="","",IFERROR(IF(OR($N55="",'Parâmetros'!$B$8=""),"",$N55*'Parâmetros'!$B$8),""))</f>
        <v/>
      </c>
      <c r="Q55" s="40" t="n"/>
      <c r="R55" s="41">
        <f>IF($A55="","",IFERROR(IF(OR($K55="",$Q55=""),"",$Q55-$K55),""))</f>
        <v/>
      </c>
      <c r="S55" s="13">
        <f>IF($A55="","",IFERROR(IF('Parâmetros'!$B$13&lt;&gt;"Pronto","Parâmetros pendentes",IF($H55="Pendente","Rever elegibilidade",IF($H55="Não",IF(AND($K55=0,$Q55&lt;&gt;"",$Q55=0),"Conferido","Pagamento a rever"),IF(OR($B55="",$C55="",$D55="",$E55="",$F55="",$G55="",$H55="",$I55="",$J55="",$Q55=""),"Dados incompletos",IF(AND($R55&lt;='Parâmetros'!$B$9,$R55&gt;=0-'Parâmetros'!$B$9),"Conferido","Divergência"))))),"Verificar dados"))</f>
        <v/>
      </c>
      <c r="T55" s="21" t="n"/>
      <c r="U55" s="21" t="n"/>
    </row>
    <row r="56">
      <c r="A56" s="19">
        <f>IF(COUNTA($B56:$J56)=0,"","SA-"&amp;TEXT(ROW()-7,"000"))</f>
        <v/>
      </c>
      <c r="B56" s="39" t="n"/>
      <c r="C56" s="21" t="n"/>
      <c r="D56" s="22" t="n"/>
      <c r="E56" s="21" t="n"/>
      <c r="F56" s="21" t="n"/>
      <c r="G56" s="21" t="n"/>
      <c r="H56" s="22" t="n"/>
      <c r="I56" s="23" t="n"/>
      <c r="J56" s="40" t="n"/>
      <c r="K56" s="41">
        <f>IF($A56="","",IFERROR(IF(OR($I56="",$J56=""),"",IF($H56="Sim",$I56*$J56,0)),""))</f>
        <v/>
      </c>
      <c r="L56" s="41">
        <f>IF($A56="","",IF('Parâmetros'!$B$13&lt;&gt;"Pronto","",IFERROR(IF($G56="Dinheiro",'Parâmetros'!$B$5,IF($G56="Cartão/vale",'Parâmetros'!$B$6,"")),"")))</f>
        <v/>
      </c>
      <c r="M56" s="41">
        <f>IF($A56="","",IFERROR(IF(OR($K56="",$L56=""),"",MIN($K56,$I56*$L56)),""))</f>
        <v/>
      </c>
      <c r="N56" s="41">
        <f>IF($A56="","",IFERROR(IF(OR($K56="",$M56=""),"",MAX($K56-$M56,0)),""))</f>
        <v/>
      </c>
      <c r="O56" s="41">
        <f>IF($A56="","",IFERROR(IF(OR($N56="",'Parâmetros'!$B$7=""),"",$N56*'Parâmetros'!$B$7),""))</f>
        <v/>
      </c>
      <c r="P56" s="41">
        <f>IF($A56="","",IFERROR(IF(OR($N56="",'Parâmetros'!$B$8=""),"",$N56*'Parâmetros'!$B$8),""))</f>
        <v/>
      </c>
      <c r="Q56" s="40" t="n"/>
      <c r="R56" s="41">
        <f>IF($A56="","",IFERROR(IF(OR($K56="",$Q56=""),"",$Q56-$K56),""))</f>
        <v/>
      </c>
      <c r="S56" s="13">
        <f>IF($A56="","",IFERROR(IF('Parâmetros'!$B$13&lt;&gt;"Pronto","Parâmetros pendentes",IF($H56="Pendente","Rever elegibilidade",IF($H56="Não",IF(AND($K56=0,$Q56&lt;&gt;"",$Q56=0),"Conferido","Pagamento a rever"),IF(OR($B56="",$C56="",$D56="",$E56="",$F56="",$G56="",$H56="",$I56="",$J56="",$Q56=""),"Dados incompletos",IF(AND($R56&lt;='Parâmetros'!$B$9,$R56&gt;=0-'Parâmetros'!$B$9),"Conferido","Divergência"))))),"Verificar dados"))</f>
        <v/>
      </c>
      <c r="T56" s="21" t="n"/>
      <c r="U56" s="21" t="n"/>
    </row>
    <row r="57">
      <c r="A57" s="19">
        <f>IF(COUNTA($B57:$J57)=0,"","SA-"&amp;TEXT(ROW()-7,"000"))</f>
        <v/>
      </c>
      <c r="B57" s="39" t="n"/>
      <c r="C57" s="21" t="n"/>
      <c r="D57" s="22" t="n"/>
      <c r="E57" s="21" t="n"/>
      <c r="F57" s="21" t="n"/>
      <c r="G57" s="21" t="n"/>
      <c r="H57" s="22" t="n"/>
      <c r="I57" s="23" t="n"/>
      <c r="J57" s="40" t="n"/>
      <c r="K57" s="41">
        <f>IF($A57="","",IFERROR(IF(OR($I57="",$J57=""),"",IF($H57="Sim",$I57*$J57,0)),""))</f>
        <v/>
      </c>
      <c r="L57" s="41">
        <f>IF($A57="","",IF('Parâmetros'!$B$13&lt;&gt;"Pronto","",IFERROR(IF($G57="Dinheiro",'Parâmetros'!$B$5,IF($G57="Cartão/vale",'Parâmetros'!$B$6,"")),"")))</f>
        <v/>
      </c>
      <c r="M57" s="41">
        <f>IF($A57="","",IFERROR(IF(OR($K57="",$L57=""),"",MIN($K57,$I57*$L57)),""))</f>
        <v/>
      </c>
      <c r="N57" s="41">
        <f>IF($A57="","",IFERROR(IF(OR($K57="",$M57=""),"",MAX($K57-$M57,0)),""))</f>
        <v/>
      </c>
      <c r="O57" s="41">
        <f>IF($A57="","",IFERROR(IF(OR($N57="",'Parâmetros'!$B$7=""),"",$N57*'Parâmetros'!$B$7),""))</f>
        <v/>
      </c>
      <c r="P57" s="41">
        <f>IF($A57="","",IFERROR(IF(OR($N57="",'Parâmetros'!$B$8=""),"",$N57*'Parâmetros'!$B$8),""))</f>
        <v/>
      </c>
      <c r="Q57" s="40" t="n"/>
      <c r="R57" s="41">
        <f>IF($A57="","",IFERROR(IF(OR($K57="",$Q57=""),"",$Q57-$K57),""))</f>
        <v/>
      </c>
      <c r="S57" s="13">
        <f>IF($A57="","",IFERROR(IF('Parâmetros'!$B$13&lt;&gt;"Pronto","Parâmetros pendentes",IF($H57="Pendente","Rever elegibilidade",IF($H57="Não",IF(AND($K57=0,$Q57&lt;&gt;"",$Q57=0),"Conferido","Pagamento a rever"),IF(OR($B57="",$C57="",$D57="",$E57="",$F57="",$G57="",$H57="",$I57="",$J57="",$Q57=""),"Dados incompletos",IF(AND($R57&lt;='Parâmetros'!$B$9,$R57&gt;=0-'Parâmetros'!$B$9),"Conferido","Divergência"))))),"Verificar dados"))</f>
        <v/>
      </c>
      <c r="T57" s="21" t="n"/>
      <c r="U57" s="21" t="n"/>
    </row>
    <row r="58">
      <c r="A58" s="19">
        <f>IF(COUNTA($B58:$J58)=0,"","SA-"&amp;TEXT(ROW()-7,"000"))</f>
        <v/>
      </c>
      <c r="B58" s="39" t="n"/>
      <c r="C58" s="21" t="n"/>
      <c r="D58" s="22" t="n"/>
      <c r="E58" s="21" t="n"/>
      <c r="F58" s="21" t="n"/>
      <c r="G58" s="21" t="n"/>
      <c r="H58" s="22" t="n"/>
      <c r="I58" s="23" t="n"/>
      <c r="J58" s="40" t="n"/>
      <c r="K58" s="41">
        <f>IF($A58="","",IFERROR(IF(OR($I58="",$J58=""),"",IF($H58="Sim",$I58*$J58,0)),""))</f>
        <v/>
      </c>
      <c r="L58" s="41">
        <f>IF($A58="","",IF('Parâmetros'!$B$13&lt;&gt;"Pronto","",IFERROR(IF($G58="Dinheiro",'Parâmetros'!$B$5,IF($G58="Cartão/vale",'Parâmetros'!$B$6,"")),"")))</f>
        <v/>
      </c>
      <c r="M58" s="41">
        <f>IF($A58="","",IFERROR(IF(OR($K58="",$L58=""),"",MIN($K58,$I58*$L58)),""))</f>
        <v/>
      </c>
      <c r="N58" s="41">
        <f>IF($A58="","",IFERROR(IF(OR($K58="",$M58=""),"",MAX($K58-$M58,0)),""))</f>
        <v/>
      </c>
      <c r="O58" s="41">
        <f>IF($A58="","",IFERROR(IF(OR($N58="",'Parâmetros'!$B$7=""),"",$N58*'Parâmetros'!$B$7),""))</f>
        <v/>
      </c>
      <c r="P58" s="41">
        <f>IF($A58="","",IFERROR(IF(OR($N58="",'Parâmetros'!$B$8=""),"",$N58*'Parâmetros'!$B$8),""))</f>
        <v/>
      </c>
      <c r="Q58" s="40" t="n"/>
      <c r="R58" s="41">
        <f>IF($A58="","",IFERROR(IF(OR($K58="",$Q58=""),"",$Q58-$K58),""))</f>
        <v/>
      </c>
      <c r="S58" s="13">
        <f>IF($A58="","",IFERROR(IF('Parâmetros'!$B$13&lt;&gt;"Pronto","Parâmetros pendentes",IF($H58="Pendente","Rever elegibilidade",IF($H58="Não",IF(AND($K58=0,$Q58&lt;&gt;"",$Q58=0),"Conferido","Pagamento a rever"),IF(OR($B58="",$C58="",$D58="",$E58="",$F58="",$G58="",$H58="",$I58="",$J58="",$Q58=""),"Dados incompletos",IF(AND($R58&lt;='Parâmetros'!$B$9,$R58&gt;=0-'Parâmetros'!$B$9),"Conferido","Divergência"))))),"Verificar dados"))</f>
        <v/>
      </c>
      <c r="T58" s="21" t="n"/>
      <c r="U58" s="21" t="n"/>
    </row>
    <row r="59">
      <c r="A59" s="19">
        <f>IF(COUNTA($B59:$J59)=0,"","SA-"&amp;TEXT(ROW()-7,"000"))</f>
        <v/>
      </c>
      <c r="B59" s="39" t="n"/>
      <c r="C59" s="21" t="n"/>
      <c r="D59" s="22" t="n"/>
      <c r="E59" s="21" t="n"/>
      <c r="F59" s="21" t="n"/>
      <c r="G59" s="21" t="n"/>
      <c r="H59" s="22" t="n"/>
      <c r="I59" s="23" t="n"/>
      <c r="J59" s="40" t="n"/>
      <c r="K59" s="41">
        <f>IF($A59="","",IFERROR(IF(OR($I59="",$J59=""),"",IF($H59="Sim",$I59*$J59,0)),""))</f>
        <v/>
      </c>
      <c r="L59" s="41">
        <f>IF($A59="","",IF('Parâmetros'!$B$13&lt;&gt;"Pronto","",IFERROR(IF($G59="Dinheiro",'Parâmetros'!$B$5,IF($G59="Cartão/vale",'Parâmetros'!$B$6,"")),"")))</f>
        <v/>
      </c>
      <c r="M59" s="41">
        <f>IF($A59="","",IFERROR(IF(OR($K59="",$L59=""),"",MIN($K59,$I59*$L59)),""))</f>
        <v/>
      </c>
      <c r="N59" s="41">
        <f>IF($A59="","",IFERROR(IF(OR($K59="",$M59=""),"",MAX($K59-$M59,0)),""))</f>
        <v/>
      </c>
      <c r="O59" s="41">
        <f>IF($A59="","",IFERROR(IF(OR($N59="",'Parâmetros'!$B$7=""),"",$N59*'Parâmetros'!$B$7),""))</f>
        <v/>
      </c>
      <c r="P59" s="41">
        <f>IF($A59="","",IFERROR(IF(OR($N59="",'Parâmetros'!$B$8=""),"",$N59*'Parâmetros'!$B$8),""))</f>
        <v/>
      </c>
      <c r="Q59" s="40" t="n"/>
      <c r="R59" s="41">
        <f>IF($A59="","",IFERROR(IF(OR($K59="",$Q59=""),"",$Q59-$K59),""))</f>
        <v/>
      </c>
      <c r="S59" s="13">
        <f>IF($A59="","",IFERROR(IF('Parâmetros'!$B$13&lt;&gt;"Pronto","Parâmetros pendentes",IF($H59="Pendente","Rever elegibilidade",IF($H59="Não",IF(AND($K59=0,$Q59&lt;&gt;"",$Q59=0),"Conferido","Pagamento a rever"),IF(OR($B59="",$C59="",$D59="",$E59="",$F59="",$G59="",$H59="",$I59="",$J59="",$Q59=""),"Dados incompletos",IF(AND($R59&lt;='Parâmetros'!$B$9,$R59&gt;=0-'Parâmetros'!$B$9),"Conferido","Divergência"))))),"Verificar dados"))</f>
        <v/>
      </c>
      <c r="T59" s="21" t="n"/>
      <c r="U59" s="21" t="n"/>
    </row>
    <row r="60">
      <c r="A60" s="19">
        <f>IF(COUNTA($B60:$J60)=0,"","SA-"&amp;TEXT(ROW()-7,"000"))</f>
        <v/>
      </c>
      <c r="B60" s="39" t="n"/>
      <c r="C60" s="21" t="n"/>
      <c r="D60" s="22" t="n"/>
      <c r="E60" s="21" t="n"/>
      <c r="F60" s="21" t="n"/>
      <c r="G60" s="21" t="n"/>
      <c r="H60" s="22" t="n"/>
      <c r="I60" s="23" t="n"/>
      <c r="J60" s="40" t="n"/>
      <c r="K60" s="41">
        <f>IF($A60="","",IFERROR(IF(OR($I60="",$J60=""),"",IF($H60="Sim",$I60*$J60,0)),""))</f>
        <v/>
      </c>
      <c r="L60" s="41">
        <f>IF($A60="","",IF('Parâmetros'!$B$13&lt;&gt;"Pronto","",IFERROR(IF($G60="Dinheiro",'Parâmetros'!$B$5,IF($G60="Cartão/vale",'Parâmetros'!$B$6,"")),"")))</f>
        <v/>
      </c>
      <c r="M60" s="41">
        <f>IF($A60="","",IFERROR(IF(OR($K60="",$L60=""),"",MIN($K60,$I60*$L60)),""))</f>
        <v/>
      </c>
      <c r="N60" s="41">
        <f>IF($A60="","",IFERROR(IF(OR($K60="",$M60=""),"",MAX($K60-$M60,0)),""))</f>
        <v/>
      </c>
      <c r="O60" s="41">
        <f>IF($A60="","",IFERROR(IF(OR($N60="",'Parâmetros'!$B$7=""),"",$N60*'Parâmetros'!$B$7),""))</f>
        <v/>
      </c>
      <c r="P60" s="41">
        <f>IF($A60="","",IFERROR(IF(OR($N60="",'Parâmetros'!$B$8=""),"",$N60*'Parâmetros'!$B$8),""))</f>
        <v/>
      </c>
      <c r="Q60" s="40" t="n"/>
      <c r="R60" s="41">
        <f>IF($A60="","",IFERROR(IF(OR($K60="",$Q60=""),"",$Q60-$K60),""))</f>
        <v/>
      </c>
      <c r="S60" s="13">
        <f>IF($A60="","",IFERROR(IF('Parâmetros'!$B$13&lt;&gt;"Pronto","Parâmetros pendentes",IF($H60="Pendente","Rever elegibilidade",IF($H60="Não",IF(AND($K60=0,$Q60&lt;&gt;"",$Q60=0),"Conferido","Pagamento a rever"),IF(OR($B60="",$C60="",$D60="",$E60="",$F60="",$G60="",$H60="",$I60="",$J60="",$Q60=""),"Dados incompletos",IF(AND($R60&lt;='Parâmetros'!$B$9,$R60&gt;=0-'Parâmetros'!$B$9),"Conferido","Divergência"))))),"Verificar dados"))</f>
        <v/>
      </c>
      <c r="T60" s="21" t="n"/>
      <c r="U60" s="21" t="n"/>
    </row>
    <row r="61">
      <c r="A61" s="19">
        <f>IF(COUNTA($B61:$J61)=0,"","SA-"&amp;TEXT(ROW()-7,"000"))</f>
        <v/>
      </c>
      <c r="B61" s="39" t="n"/>
      <c r="C61" s="21" t="n"/>
      <c r="D61" s="22" t="n"/>
      <c r="E61" s="21" t="n"/>
      <c r="F61" s="21" t="n"/>
      <c r="G61" s="21" t="n"/>
      <c r="H61" s="22" t="n"/>
      <c r="I61" s="23" t="n"/>
      <c r="J61" s="40" t="n"/>
      <c r="K61" s="41">
        <f>IF($A61="","",IFERROR(IF(OR($I61="",$J61=""),"",IF($H61="Sim",$I61*$J61,0)),""))</f>
        <v/>
      </c>
      <c r="L61" s="41">
        <f>IF($A61="","",IF('Parâmetros'!$B$13&lt;&gt;"Pronto","",IFERROR(IF($G61="Dinheiro",'Parâmetros'!$B$5,IF($G61="Cartão/vale",'Parâmetros'!$B$6,"")),"")))</f>
        <v/>
      </c>
      <c r="M61" s="41">
        <f>IF($A61="","",IFERROR(IF(OR($K61="",$L61=""),"",MIN($K61,$I61*$L61)),""))</f>
        <v/>
      </c>
      <c r="N61" s="41">
        <f>IF($A61="","",IFERROR(IF(OR($K61="",$M61=""),"",MAX($K61-$M61,0)),""))</f>
        <v/>
      </c>
      <c r="O61" s="41">
        <f>IF($A61="","",IFERROR(IF(OR($N61="",'Parâmetros'!$B$7=""),"",$N61*'Parâmetros'!$B$7),""))</f>
        <v/>
      </c>
      <c r="P61" s="41">
        <f>IF($A61="","",IFERROR(IF(OR($N61="",'Parâmetros'!$B$8=""),"",$N61*'Parâmetros'!$B$8),""))</f>
        <v/>
      </c>
      <c r="Q61" s="40" t="n"/>
      <c r="R61" s="41">
        <f>IF($A61="","",IFERROR(IF(OR($K61="",$Q61=""),"",$Q61-$K61),""))</f>
        <v/>
      </c>
      <c r="S61" s="13">
        <f>IF($A61="","",IFERROR(IF('Parâmetros'!$B$13&lt;&gt;"Pronto","Parâmetros pendentes",IF($H61="Pendente","Rever elegibilidade",IF($H61="Não",IF(AND($K61=0,$Q61&lt;&gt;"",$Q61=0),"Conferido","Pagamento a rever"),IF(OR($B61="",$C61="",$D61="",$E61="",$F61="",$G61="",$H61="",$I61="",$J61="",$Q61=""),"Dados incompletos",IF(AND($R61&lt;='Parâmetros'!$B$9,$R61&gt;=0-'Parâmetros'!$B$9),"Conferido","Divergência"))))),"Verificar dados"))</f>
        <v/>
      </c>
      <c r="T61" s="21" t="n"/>
      <c r="U61" s="21" t="n"/>
    </row>
    <row r="62">
      <c r="A62" s="19">
        <f>IF(COUNTA($B62:$J62)=0,"","SA-"&amp;TEXT(ROW()-7,"000"))</f>
        <v/>
      </c>
      <c r="B62" s="39" t="n"/>
      <c r="C62" s="21" t="n"/>
      <c r="D62" s="22" t="n"/>
      <c r="E62" s="21" t="n"/>
      <c r="F62" s="21" t="n"/>
      <c r="G62" s="21" t="n"/>
      <c r="H62" s="22" t="n"/>
      <c r="I62" s="23" t="n"/>
      <c r="J62" s="40" t="n"/>
      <c r="K62" s="41">
        <f>IF($A62="","",IFERROR(IF(OR($I62="",$J62=""),"",IF($H62="Sim",$I62*$J62,0)),""))</f>
        <v/>
      </c>
      <c r="L62" s="41">
        <f>IF($A62="","",IF('Parâmetros'!$B$13&lt;&gt;"Pronto","",IFERROR(IF($G62="Dinheiro",'Parâmetros'!$B$5,IF($G62="Cartão/vale",'Parâmetros'!$B$6,"")),"")))</f>
        <v/>
      </c>
      <c r="M62" s="41">
        <f>IF($A62="","",IFERROR(IF(OR($K62="",$L62=""),"",MIN($K62,$I62*$L62)),""))</f>
        <v/>
      </c>
      <c r="N62" s="41">
        <f>IF($A62="","",IFERROR(IF(OR($K62="",$M62=""),"",MAX($K62-$M62,0)),""))</f>
        <v/>
      </c>
      <c r="O62" s="41">
        <f>IF($A62="","",IFERROR(IF(OR($N62="",'Parâmetros'!$B$7=""),"",$N62*'Parâmetros'!$B$7),""))</f>
        <v/>
      </c>
      <c r="P62" s="41">
        <f>IF($A62="","",IFERROR(IF(OR($N62="",'Parâmetros'!$B$8=""),"",$N62*'Parâmetros'!$B$8),""))</f>
        <v/>
      </c>
      <c r="Q62" s="40" t="n"/>
      <c r="R62" s="41">
        <f>IF($A62="","",IFERROR(IF(OR($K62="",$Q62=""),"",$Q62-$K62),""))</f>
        <v/>
      </c>
      <c r="S62" s="13">
        <f>IF($A62="","",IFERROR(IF('Parâmetros'!$B$13&lt;&gt;"Pronto","Parâmetros pendentes",IF($H62="Pendente","Rever elegibilidade",IF($H62="Não",IF(AND($K62=0,$Q62&lt;&gt;"",$Q62=0),"Conferido","Pagamento a rever"),IF(OR($B62="",$C62="",$D62="",$E62="",$F62="",$G62="",$H62="",$I62="",$J62="",$Q62=""),"Dados incompletos",IF(AND($R62&lt;='Parâmetros'!$B$9,$R62&gt;=0-'Parâmetros'!$B$9),"Conferido","Divergência"))))),"Verificar dados"))</f>
        <v/>
      </c>
      <c r="T62" s="21" t="n"/>
      <c r="U62" s="21" t="n"/>
    </row>
    <row r="63">
      <c r="A63" s="19">
        <f>IF(COUNTA($B63:$J63)=0,"","SA-"&amp;TEXT(ROW()-7,"000"))</f>
        <v/>
      </c>
      <c r="B63" s="39" t="n"/>
      <c r="C63" s="21" t="n"/>
      <c r="D63" s="22" t="n"/>
      <c r="E63" s="21" t="n"/>
      <c r="F63" s="21" t="n"/>
      <c r="G63" s="21" t="n"/>
      <c r="H63" s="22" t="n"/>
      <c r="I63" s="23" t="n"/>
      <c r="J63" s="40" t="n"/>
      <c r="K63" s="41">
        <f>IF($A63="","",IFERROR(IF(OR($I63="",$J63=""),"",IF($H63="Sim",$I63*$J63,0)),""))</f>
        <v/>
      </c>
      <c r="L63" s="41">
        <f>IF($A63="","",IF('Parâmetros'!$B$13&lt;&gt;"Pronto","",IFERROR(IF($G63="Dinheiro",'Parâmetros'!$B$5,IF($G63="Cartão/vale",'Parâmetros'!$B$6,"")),"")))</f>
        <v/>
      </c>
      <c r="M63" s="41">
        <f>IF($A63="","",IFERROR(IF(OR($K63="",$L63=""),"",MIN($K63,$I63*$L63)),""))</f>
        <v/>
      </c>
      <c r="N63" s="41">
        <f>IF($A63="","",IFERROR(IF(OR($K63="",$M63=""),"",MAX($K63-$M63,0)),""))</f>
        <v/>
      </c>
      <c r="O63" s="41">
        <f>IF($A63="","",IFERROR(IF(OR($N63="",'Parâmetros'!$B$7=""),"",$N63*'Parâmetros'!$B$7),""))</f>
        <v/>
      </c>
      <c r="P63" s="41">
        <f>IF($A63="","",IFERROR(IF(OR($N63="",'Parâmetros'!$B$8=""),"",$N63*'Parâmetros'!$B$8),""))</f>
        <v/>
      </c>
      <c r="Q63" s="40" t="n"/>
      <c r="R63" s="41">
        <f>IF($A63="","",IFERROR(IF(OR($K63="",$Q63=""),"",$Q63-$K63),""))</f>
        <v/>
      </c>
      <c r="S63" s="13">
        <f>IF($A63="","",IFERROR(IF('Parâmetros'!$B$13&lt;&gt;"Pronto","Parâmetros pendentes",IF($H63="Pendente","Rever elegibilidade",IF($H63="Não",IF(AND($K63=0,$Q63&lt;&gt;"",$Q63=0),"Conferido","Pagamento a rever"),IF(OR($B63="",$C63="",$D63="",$E63="",$F63="",$G63="",$H63="",$I63="",$J63="",$Q63=""),"Dados incompletos",IF(AND($R63&lt;='Parâmetros'!$B$9,$R63&gt;=0-'Parâmetros'!$B$9),"Conferido","Divergência"))))),"Verificar dados"))</f>
        <v/>
      </c>
      <c r="T63" s="21" t="n"/>
      <c r="U63" s="21" t="n"/>
    </row>
    <row r="64">
      <c r="A64" s="19">
        <f>IF(COUNTA($B64:$J64)=0,"","SA-"&amp;TEXT(ROW()-7,"000"))</f>
        <v/>
      </c>
      <c r="B64" s="39" t="n"/>
      <c r="C64" s="21" t="n"/>
      <c r="D64" s="22" t="n"/>
      <c r="E64" s="21" t="n"/>
      <c r="F64" s="21" t="n"/>
      <c r="G64" s="21" t="n"/>
      <c r="H64" s="22" t="n"/>
      <c r="I64" s="23" t="n"/>
      <c r="J64" s="40" t="n"/>
      <c r="K64" s="41">
        <f>IF($A64="","",IFERROR(IF(OR($I64="",$J64=""),"",IF($H64="Sim",$I64*$J64,0)),""))</f>
        <v/>
      </c>
      <c r="L64" s="41">
        <f>IF($A64="","",IF('Parâmetros'!$B$13&lt;&gt;"Pronto","",IFERROR(IF($G64="Dinheiro",'Parâmetros'!$B$5,IF($G64="Cartão/vale",'Parâmetros'!$B$6,"")),"")))</f>
        <v/>
      </c>
      <c r="M64" s="41">
        <f>IF($A64="","",IFERROR(IF(OR($K64="",$L64=""),"",MIN($K64,$I64*$L64)),""))</f>
        <v/>
      </c>
      <c r="N64" s="41">
        <f>IF($A64="","",IFERROR(IF(OR($K64="",$M64=""),"",MAX($K64-$M64,0)),""))</f>
        <v/>
      </c>
      <c r="O64" s="41">
        <f>IF($A64="","",IFERROR(IF(OR($N64="",'Parâmetros'!$B$7=""),"",$N64*'Parâmetros'!$B$7),""))</f>
        <v/>
      </c>
      <c r="P64" s="41">
        <f>IF($A64="","",IFERROR(IF(OR($N64="",'Parâmetros'!$B$8=""),"",$N64*'Parâmetros'!$B$8),""))</f>
        <v/>
      </c>
      <c r="Q64" s="40" t="n"/>
      <c r="R64" s="41">
        <f>IF($A64="","",IFERROR(IF(OR($K64="",$Q64=""),"",$Q64-$K64),""))</f>
        <v/>
      </c>
      <c r="S64" s="13">
        <f>IF($A64="","",IFERROR(IF('Parâmetros'!$B$13&lt;&gt;"Pronto","Parâmetros pendentes",IF($H64="Pendente","Rever elegibilidade",IF($H64="Não",IF(AND($K64=0,$Q64&lt;&gt;"",$Q64=0),"Conferido","Pagamento a rever"),IF(OR($B64="",$C64="",$D64="",$E64="",$F64="",$G64="",$H64="",$I64="",$J64="",$Q64=""),"Dados incompletos",IF(AND($R64&lt;='Parâmetros'!$B$9,$R64&gt;=0-'Parâmetros'!$B$9),"Conferido","Divergência"))))),"Verificar dados"))</f>
        <v/>
      </c>
      <c r="T64" s="21" t="n"/>
      <c r="U64" s="21" t="n"/>
    </row>
    <row r="65">
      <c r="A65" s="19">
        <f>IF(COUNTA($B65:$J65)=0,"","SA-"&amp;TEXT(ROW()-7,"000"))</f>
        <v/>
      </c>
      <c r="B65" s="39" t="n"/>
      <c r="C65" s="21" t="n"/>
      <c r="D65" s="22" t="n"/>
      <c r="E65" s="21" t="n"/>
      <c r="F65" s="21" t="n"/>
      <c r="G65" s="21" t="n"/>
      <c r="H65" s="22" t="n"/>
      <c r="I65" s="23" t="n"/>
      <c r="J65" s="40" t="n"/>
      <c r="K65" s="41">
        <f>IF($A65="","",IFERROR(IF(OR($I65="",$J65=""),"",IF($H65="Sim",$I65*$J65,0)),""))</f>
        <v/>
      </c>
      <c r="L65" s="41">
        <f>IF($A65="","",IF('Parâmetros'!$B$13&lt;&gt;"Pronto","",IFERROR(IF($G65="Dinheiro",'Parâmetros'!$B$5,IF($G65="Cartão/vale",'Parâmetros'!$B$6,"")),"")))</f>
        <v/>
      </c>
      <c r="M65" s="41">
        <f>IF($A65="","",IFERROR(IF(OR($K65="",$L65=""),"",MIN($K65,$I65*$L65)),""))</f>
        <v/>
      </c>
      <c r="N65" s="41">
        <f>IF($A65="","",IFERROR(IF(OR($K65="",$M65=""),"",MAX($K65-$M65,0)),""))</f>
        <v/>
      </c>
      <c r="O65" s="41">
        <f>IF($A65="","",IFERROR(IF(OR($N65="",'Parâmetros'!$B$7=""),"",$N65*'Parâmetros'!$B$7),""))</f>
        <v/>
      </c>
      <c r="P65" s="41">
        <f>IF($A65="","",IFERROR(IF(OR($N65="",'Parâmetros'!$B$8=""),"",$N65*'Parâmetros'!$B$8),""))</f>
        <v/>
      </c>
      <c r="Q65" s="40" t="n"/>
      <c r="R65" s="41">
        <f>IF($A65="","",IFERROR(IF(OR($K65="",$Q65=""),"",$Q65-$K65),""))</f>
        <v/>
      </c>
      <c r="S65" s="13">
        <f>IF($A65="","",IFERROR(IF('Parâmetros'!$B$13&lt;&gt;"Pronto","Parâmetros pendentes",IF($H65="Pendente","Rever elegibilidade",IF($H65="Não",IF(AND($K65=0,$Q65&lt;&gt;"",$Q65=0),"Conferido","Pagamento a rever"),IF(OR($B65="",$C65="",$D65="",$E65="",$F65="",$G65="",$H65="",$I65="",$J65="",$Q65=""),"Dados incompletos",IF(AND($R65&lt;='Parâmetros'!$B$9,$R65&gt;=0-'Parâmetros'!$B$9),"Conferido","Divergência"))))),"Verificar dados"))</f>
        <v/>
      </c>
      <c r="T65" s="21" t="n"/>
      <c r="U65" s="21" t="n"/>
    </row>
    <row r="66">
      <c r="A66" s="19">
        <f>IF(COUNTA($B66:$J66)=0,"","SA-"&amp;TEXT(ROW()-7,"000"))</f>
        <v/>
      </c>
      <c r="B66" s="39" t="n"/>
      <c r="C66" s="21" t="n"/>
      <c r="D66" s="22" t="n"/>
      <c r="E66" s="21" t="n"/>
      <c r="F66" s="21" t="n"/>
      <c r="G66" s="21" t="n"/>
      <c r="H66" s="22" t="n"/>
      <c r="I66" s="23" t="n"/>
      <c r="J66" s="40" t="n"/>
      <c r="K66" s="41">
        <f>IF($A66="","",IFERROR(IF(OR($I66="",$J66=""),"",IF($H66="Sim",$I66*$J66,0)),""))</f>
        <v/>
      </c>
      <c r="L66" s="41">
        <f>IF($A66="","",IF('Parâmetros'!$B$13&lt;&gt;"Pronto","",IFERROR(IF($G66="Dinheiro",'Parâmetros'!$B$5,IF($G66="Cartão/vale",'Parâmetros'!$B$6,"")),"")))</f>
        <v/>
      </c>
      <c r="M66" s="41">
        <f>IF($A66="","",IFERROR(IF(OR($K66="",$L66=""),"",MIN($K66,$I66*$L66)),""))</f>
        <v/>
      </c>
      <c r="N66" s="41">
        <f>IF($A66="","",IFERROR(IF(OR($K66="",$M66=""),"",MAX($K66-$M66,0)),""))</f>
        <v/>
      </c>
      <c r="O66" s="41">
        <f>IF($A66="","",IFERROR(IF(OR($N66="",'Parâmetros'!$B$7=""),"",$N66*'Parâmetros'!$B$7),""))</f>
        <v/>
      </c>
      <c r="P66" s="41">
        <f>IF($A66="","",IFERROR(IF(OR($N66="",'Parâmetros'!$B$8=""),"",$N66*'Parâmetros'!$B$8),""))</f>
        <v/>
      </c>
      <c r="Q66" s="40" t="n"/>
      <c r="R66" s="41">
        <f>IF($A66="","",IFERROR(IF(OR($K66="",$Q66=""),"",$Q66-$K66),""))</f>
        <v/>
      </c>
      <c r="S66" s="13">
        <f>IF($A66="","",IFERROR(IF('Parâmetros'!$B$13&lt;&gt;"Pronto","Parâmetros pendentes",IF($H66="Pendente","Rever elegibilidade",IF($H66="Não",IF(AND($K66=0,$Q66&lt;&gt;"",$Q66=0),"Conferido","Pagamento a rever"),IF(OR($B66="",$C66="",$D66="",$E66="",$F66="",$G66="",$H66="",$I66="",$J66="",$Q66=""),"Dados incompletos",IF(AND($R66&lt;='Parâmetros'!$B$9,$R66&gt;=0-'Parâmetros'!$B$9),"Conferido","Divergência"))))),"Verificar dados"))</f>
        <v/>
      </c>
      <c r="T66" s="21" t="n"/>
      <c r="U66" s="21" t="n"/>
    </row>
    <row r="67">
      <c r="A67" s="19">
        <f>IF(COUNTA($B67:$J67)=0,"","SA-"&amp;TEXT(ROW()-7,"000"))</f>
        <v/>
      </c>
      <c r="B67" s="39" t="n"/>
      <c r="C67" s="21" t="n"/>
      <c r="D67" s="22" t="n"/>
      <c r="E67" s="21" t="n"/>
      <c r="F67" s="21" t="n"/>
      <c r="G67" s="21" t="n"/>
      <c r="H67" s="22" t="n"/>
      <c r="I67" s="23" t="n"/>
      <c r="J67" s="40" t="n"/>
      <c r="K67" s="41">
        <f>IF($A67="","",IFERROR(IF(OR($I67="",$J67=""),"",IF($H67="Sim",$I67*$J67,0)),""))</f>
        <v/>
      </c>
      <c r="L67" s="41">
        <f>IF($A67="","",IF('Parâmetros'!$B$13&lt;&gt;"Pronto","",IFERROR(IF($G67="Dinheiro",'Parâmetros'!$B$5,IF($G67="Cartão/vale",'Parâmetros'!$B$6,"")),"")))</f>
        <v/>
      </c>
      <c r="M67" s="41">
        <f>IF($A67="","",IFERROR(IF(OR($K67="",$L67=""),"",MIN($K67,$I67*$L67)),""))</f>
        <v/>
      </c>
      <c r="N67" s="41">
        <f>IF($A67="","",IFERROR(IF(OR($K67="",$M67=""),"",MAX($K67-$M67,0)),""))</f>
        <v/>
      </c>
      <c r="O67" s="41">
        <f>IF($A67="","",IFERROR(IF(OR($N67="",'Parâmetros'!$B$7=""),"",$N67*'Parâmetros'!$B$7),""))</f>
        <v/>
      </c>
      <c r="P67" s="41">
        <f>IF($A67="","",IFERROR(IF(OR($N67="",'Parâmetros'!$B$8=""),"",$N67*'Parâmetros'!$B$8),""))</f>
        <v/>
      </c>
      <c r="Q67" s="40" t="n"/>
      <c r="R67" s="41">
        <f>IF($A67="","",IFERROR(IF(OR($K67="",$Q67=""),"",$Q67-$K67),""))</f>
        <v/>
      </c>
      <c r="S67" s="13">
        <f>IF($A67="","",IFERROR(IF('Parâmetros'!$B$13&lt;&gt;"Pronto","Parâmetros pendentes",IF($H67="Pendente","Rever elegibilidade",IF($H67="Não",IF(AND($K67=0,$Q67&lt;&gt;"",$Q67=0),"Conferido","Pagamento a rever"),IF(OR($B67="",$C67="",$D67="",$E67="",$F67="",$G67="",$H67="",$I67="",$J67="",$Q67=""),"Dados incompletos",IF(AND($R67&lt;='Parâmetros'!$B$9,$R67&gt;=0-'Parâmetros'!$B$9),"Conferido","Divergência"))))),"Verificar dados"))</f>
        <v/>
      </c>
      <c r="T67" s="21" t="n"/>
      <c r="U67" s="21" t="n"/>
    </row>
    <row r="68">
      <c r="A68" s="19">
        <f>IF(COUNTA($B68:$J68)=0,"","SA-"&amp;TEXT(ROW()-7,"000"))</f>
        <v/>
      </c>
      <c r="B68" s="39" t="n"/>
      <c r="C68" s="21" t="n"/>
      <c r="D68" s="22" t="n"/>
      <c r="E68" s="21" t="n"/>
      <c r="F68" s="21" t="n"/>
      <c r="G68" s="21" t="n"/>
      <c r="H68" s="22" t="n"/>
      <c r="I68" s="23" t="n"/>
      <c r="J68" s="40" t="n"/>
      <c r="K68" s="41">
        <f>IF($A68="","",IFERROR(IF(OR($I68="",$J68=""),"",IF($H68="Sim",$I68*$J68,0)),""))</f>
        <v/>
      </c>
      <c r="L68" s="41">
        <f>IF($A68="","",IF('Parâmetros'!$B$13&lt;&gt;"Pronto","",IFERROR(IF($G68="Dinheiro",'Parâmetros'!$B$5,IF($G68="Cartão/vale",'Parâmetros'!$B$6,"")),"")))</f>
        <v/>
      </c>
      <c r="M68" s="41">
        <f>IF($A68="","",IFERROR(IF(OR($K68="",$L68=""),"",MIN($K68,$I68*$L68)),""))</f>
        <v/>
      </c>
      <c r="N68" s="41">
        <f>IF($A68="","",IFERROR(IF(OR($K68="",$M68=""),"",MAX($K68-$M68,0)),""))</f>
        <v/>
      </c>
      <c r="O68" s="41">
        <f>IF($A68="","",IFERROR(IF(OR($N68="",'Parâmetros'!$B$7=""),"",$N68*'Parâmetros'!$B$7),""))</f>
        <v/>
      </c>
      <c r="P68" s="41">
        <f>IF($A68="","",IFERROR(IF(OR($N68="",'Parâmetros'!$B$8=""),"",$N68*'Parâmetros'!$B$8),""))</f>
        <v/>
      </c>
      <c r="Q68" s="40" t="n"/>
      <c r="R68" s="41">
        <f>IF($A68="","",IFERROR(IF(OR($K68="",$Q68=""),"",$Q68-$K68),""))</f>
        <v/>
      </c>
      <c r="S68" s="13">
        <f>IF($A68="","",IFERROR(IF('Parâmetros'!$B$13&lt;&gt;"Pronto","Parâmetros pendentes",IF($H68="Pendente","Rever elegibilidade",IF($H68="Não",IF(AND($K68=0,$Q68&lt;&gt;"",$Q68=0),"Conferido","Pagamento a rever"),IF(OR($B68="",$C68="",$D68="",$E68="",$F68="",$G68="",$H68="",$I68="",$J68="",$Q68=""),"Dados incompletos",IF(AND($R68&lt;='Parâmetros'!$B$9,$R68&gt;=0-'Parâmetros'!$B$9),"Conferido","Divergência"))))),"Verificar dados"))</f>
        <v/>
      </c>
      <c r="T68" s="21" t="n"/>
      <c r="U68" s="21" t="n"/>
    </row>
    <row r="69">
      <c r="A69" s="19">
        <f>IF(COUNTA($B69:$J69)=0,"","SA-"&amp;TEXT(ROW()-7,"000"))</f>
        <v/>
      </c>
      <c r="B69" s="39" t="n"/>
      <c r="C69" s="21" t="n"/>
      <c r="D69" s="22" t="n"/>
      <c r="E69" s="21" t="n"/>
      <c r="F69" s="21" t="n"/>
      <c r="G69" s="21" t="n"/>
      <c r="H69" s="22" t="n"/>
      <c r="I69" s="23" t="n"/>
      <c r="J69" s="40" t="n"/>
      <c r="K69" s="41">
        <f>IF($A69="","",IFERROR(IF(OR($I69="",$J69=""),"",IF($H69="Sim",$I69*$J69,0)),""))</f>
        <v/>
      </c>
      <c r="L69" s="41">
        <f>IF($A69="","",IF('Parâmetros'!$B$13&lt;&gt;"Pronto","",IFERROR(IF($G69="Dinheiro",'Parâmetros'!$B$5,IF($G69="Cartão/vale",'Parâmetros'!$B$6,"")),"")))</f>
        <v/>
      </c>
      <c r="M69" s="41">
        <f>IF($A69="","",IFERROR(IF(OR($K69="",$L69=""),"",MIN($K69,$I69*$L69)),""))</f>
        <v/>
      </c>
      <c r="N69" s="41">
        <f>IF($A69="","",IFERROR(IF(OR($K69="",$M69=""),"",MAX($K69-$M69,0)),""))</f>
        <v/>
      </c>
      <c r="O69" s="41">
        <f>IF($A69="","",IFERROR(IF(OR($N69="",'Parâmetros'!$B$7=""),"",$N69*'Parâmetros'!$B$7),""))</f>
        <v/>
      </c>
      <c r="P69" s="41">
        <f>IF($A69="","",IFERROR(IF(OR($N69="",'Parâmetros'!$B$8=""),"",$N69*'Parâmetros'!$B$8),""))</f>
        <v/>
      </c>
      <c r="Q69" s="40" t="n"/>
      <c r="R69" s="41">
        <f>IF($A69="","",IFERROR(IF(OR($K69="",$Q69=""),"",$Q69-$K69),""))</f>
        <v/>
      </c>
      <c r="S69" s="13">
        <f>IF($A69="","",IFERROR(IF('Parâmetros'!$B$13&lt;&gt;"Pronto","Parâmetros pendentes",IF($H69="Pendente","Rever elegibilidade",IF($H69="Não",IF(AND($K69=0,$Q69&lt;&gt;"",$Q69=0),"Conferido","Pagamento a rever"),IF(OR($B69="",$C69="",$D69="",$E69="",$F69="",$G69="",$H69="",$I69="",$J69="",$Q69=""),"Dados incompletos",IF(AND($R69&lt;='Parâmetros'!$B$9,$R69&gt;=0-'Parâmetros'!$B$9),"Conferido","Divergência"))))),"Verificar dados"))</f>
        <v/>
      </c>
      <c r="T69" s="21" t="n"/>
      <c r="U69" s="21" t="n"/>
    </row>
    <row r="70">
      <c r="A70" s="19">
        <f>IF(COUNTA($B70:$J70)=0,"","SA-"&amp;TEXT(ROW()-7,"000"))</f>
        <v/>
      </c>
      <c r="B70" s="39" t="n"/>
      <c r="C70" s="21" t="n"/>
      <c r="D70" s="22" t="n"/>
      <c r="E70" s="21" t="n"/>
      <c r="F70" s="21" t="n"/>
      <c r="G70" s="21" t="n"/>
      <c r="H70" s="22" t="n"/>
      <c r="I70" s="23" t="n"/>
      <c r="J70" s="40" t="n"/>
      <c r="K70" s="41">
        <f>IF($A70="","",IFERROR(IF(OR($I70="",$J70=""),"",IF($H70="Sim",$I70*$J70,0)),""))</f>
        <v/>
      </c>
      <c r="L70" s="41">
        <f>IF($A70="","",IF('Parâmetros'!$B$13&lt;&gt;"Pronto","",IFERROR(IF($G70="Dinheiro",'Parâmetros'!$B$5,IF($G70="Cartão/vale",'Parâmetros'!$B$6,"")),"")))</f>
        <v/>
      </c>
      <c r="M70" s="41">
        <f>IF($A70="","",IFERROR(IF(OR($K70="",$L70=""),"",MIN($K70,$I70*$L70)),""))</f>
        <v/>
      </c>
      <c r="N70" s="41">
        <f>IF($A70="","",IFERROR(IF(OR($K70="",$M70=""),"",MAX($K70-$M70,0)),""))</f>
        <v/>
      </c>
      <c r="O70" s="41">
        <f>IF($A70="","",IFERROR(IF(OR($N70="",'Parâmetros'!$B$7=""),"",$N70*'Parâmetros'!$B$7),""))</f>
        <v/>
      </c>
      <c r="P70" s="41">
        <f>IF($A70="","",IFERROR(IF(OR($N70="",'Parâmetros'!$B$8=""),"",$N70*'Parâmetros'!$B$8),""))</f>
        <v/>
      </c>
      <c r="Q70" s="40" t="n"/>
      <c r="R70" s="41">
        <f>IF($A70="","",IFERROR(IF(OR($K70="",$Q70=""),"",$Q70-$K70),""))</f>
        <v/>
      </c>
      <c r="S70" s="13">
        <f>IF($A70="","",IFERROR(IF('Parâmetros'!$B$13&lt;&gt;"Pronto","Parâmetros pendentes",IF($H70="Pendente","Rever elegibilidade",IF($H70="Não",IF(AND($K70=0,$Q70&lt;&gt;"",$Q70=0),"Conferido","Pagamento a rever"),IF(OR($B70="",$C70="",$D70="",$E70="",$F70="",$G70="",$H70="",$I70="",$J70="",$Q70=""),"Dados incompletos",IF(AND($R70&lt;='Parâmetros'!$B$9,$R70&gt;=0-'Parâmetros'!$B$9),"Conferido","Divergência"))))),"Verificar dados"))</f>
        <v/>
      </c>
      <c r="T70" s="21" t="n"/>
      <c r="U70" s="21" t="n"/>
    </row>
    <row r="71">
      <c r="A71" s="19">
        <f>IF(COUNTA($B71:$J71)=0,"","SA-"&amp;TEXT(ROW()-7,"000"))</f>
        <v/>
      </c>
      <c r="B71" s="39" t="n"/>
      <c r="C71" s="21" t="n"/>
      <c r="D71" s="22" t="n"/>
      <c r="E71" s="21" t="n"/>
      <c r="F71" s="21" t="n"/>
      <c r="G71" s="21" t="n"/>
      <c r="H71" s="22" t="n"/>
      <c r="I71" s="23" t="n"/>
      <c r="J71" s="40" t="n"/>
      <c r="K71" s="41">
        <f>IF($A71="","",IFERROR(IF(OR($I71="",$J71=""),"",IF($H71="Sim",$I71*$J71,0)),""))</f>
        <v/>
      </c>
      <c r="L71" s="41">
        <f>IF($A71="","",IF('Parâmetros'!$B$13&lt;&gt;"Pronto","",IFERROR(IF($G71="Dinheiro",'Parâmetros'!$B$5,IF($G71="Cartão/vale",'Parâmetros'!$B$6,"")),"")))</f>
        <v/>
      </c>
      <c r="M71" s="41">
        <f>IF($A71="","",IFERROR(IF(OR($K71="",$L71=""),"",MIN($K71,$I71*$L71)),""))</f>
        <v/>
      </c>
      <c r="N71" s="41">
        <f>IF($A71="","",IFERROR(IF(OR($K71="",$M71=""),"",MAX($K71-$M71,0)),""))</f>
        <v/>
      </c>
      <c r="O71" s="41">
        <f>IF($A71="","",IFERROR(IF(OR($N71="",'Parâmetros'!$B$7=""),"",$N71*'Parâmetros'!$B$7),""))</f>
        <v/>
      </c>
      <c r="P71" s="41">
        <f>IF($A71="","",IFERROR(IF(OR($N71="",'Parâmetros'!$B$8=""),"",$N71*'Parâmetros'!$B$8),""))</f>
        <v/>
      </c>
      <c r="Q71" s="40" t="n"/>
      <c r="R71" s="41">
        <f>IF($A71="","",IFERROR(IF(OR($K71="",$Q71=""),"",$Q71-$K71),""))</f>
        <v/>
      </c>
      <c r="S71" s="13">
        <f>IF($A71="","",IFERROR(IF('Parâmetros'!$B$13&lt;&gt;"Pronto","Parâmetros pendentes",IF($H71="Pendente","Rever elegibilidade",IF($H71="Não",IF(AND($K71=0,$Q71&lt;&gt;"",$Q71=0),"Conferido","Pagamento a rever"),IF(OR($B71="",$C71="",$D71="",$E71="",$F71="",$G71="",$H71="",$I71="",$J71="",$Q71=""),"Dados incompletos",IF(AND($R71&lt;='Parâmetros'!$B$9,$R71&gt;=0-'Parâmetros'!$B$9),"Conferido","Divergência"))))),"Verificar dados"))</f>
        <v/>
      </c>
      <c r="T71" s="21" t="n"/>
      <c r="U71" s="21" t="n"/>
    </row>
    <row r="72">
      <c r="A72" s="19">
        <f>IF(COUNTA($B72:$J72)=0,"","SA-"&amp;TEXT(ROW()-7,"000"))</f>
        <v/>
      </c>
      <c r="B72" s="39" t="n"/>
      <c r="C72" s="21" t="n"/>
      <c r="D72" s="22" t="n"/>
      <c r="E72" s="21" t="n"/>
      <c r="F72" s="21" t="n"/>
      <c r="G72" s="21" t="n"/>
      <c r="H72" s="22" t="n"/>
      <c r="I72" s="23" t="n"/>
      <c r="J72" s="40" t="n"/>
      <c r="K72" s="41">
        <f>IF($A72="","",IFERROR(IF(OR($I72="",$J72=""),"",IF($H72="Sim",$I72*$J72,0)),""))</f>
        <v/>
      </c>
      <c r="L72" s="41">
        <f>IF($A72="","",IF('Parâmetros'!$B$13&lt;&gt;"Pronto","",IFERROR(IF($G72="Dinheiro",'Parâmetros'!$B$5,IF($G72="Cartão/vale",'Parâmetros'!$B$6,"")),"")))</f>
        <v/>
      </c>
      <c r="M72" s="41">
        <f>IF($A72="","",IFERROR(IF(OR($K72="",$L72=""),"",MIN($K72,$I72*$L72)),""))</f>
        <v/>
      </c>
      <c r="N72" s="41">
        <f>IF($A72="","",IFERROR(IF(OR($K72="",$M72=""),"",MAX($K72-$M72,0)),""))</f>
        <v/>
      </c>
      <c r="O72" s="41">
        <f>IF($A72="","",IFERROR(IF(OR($N72="",'Parâmetros'!$B$7=""),"",$N72*'Parâmetros'!$B$7),""))</f>
        <v/>
      </c>
      <c r="P72" s="41">
        <f>IF($A72="","",IFERROR(IF(OR($N72="",'Parâmetros'!$B$8=""),"",$N72*'Parâmetros'!$B$8),""))</f>
        <v/>
      </c>
      <c r="Q72" s="40" t="n"/>
      <c r="R72" s="41">
        <f>IF($A72="","",IFERROR(IF(OR($K72="",$Q72=""),"",$Q72-$K72),""))</f>
        <v/>
      </c>
      <c r="S72" s="13">
        <f>IF($A72="","",IFERROR(IF('Parâmetros'!$B$13&lt;&gt;"Pronto","Parâmetros pendentes",IF($H72="Pendente","Rever elegibilidade",IF($H72="Não",IF(AND($K72=0,$Q72&lt;&gt;"",$Q72=0),"Conferido","Pagamento a rever"),IF(OR($B72="",$C72="",$D72="",$E72="",$F72="",$G72="",$H72="",$I72="",$J72="",$Q72=""),"Dados incompletos",IF(AND($R72&lt;='Parâmetros'!$B$9,$R72&gt;=0-'Parâmetros'!$B$9),"Conferido","Divergência"))))),"Verificar dados"))</f>
        <v/>
      </c>
      <c r="T72" s="21" t="n"/>
      <c r="U72" s="21" t="n"/>
    </row>
    <row r="73">
      <c r="A73" s="19">
        <f>IF(COUNTA($B73:$J73)=0,"","SA-"&amp;TEXT(ROW()-7,"000"))</f>
        <v/>
      </c>
      <c r="B73" s="39" t="n"/>
      <c r="C73" s="21" t="n"/>
      <c r="D73" s="22" t="n"/>
      <c r="E73" s="21" t="n"/>
      <c r="F73" s="21" t="n"/>
      <c r="G73" s="21" t="n"/>
      <c r="H73" s="22" t="n"/>
      <c r="I73" s="23" t="n"/>
      <c r="J73" s="40" t="n"/>
      <c r="K73" s="41">
        <f>IF($A73="","",IFERROR(IF(OR($I73="",$J73=""),"",IF($H73="Sim",$I73*$J73,0)),""))</f>
        <v/>
      </c>
      <c r="L73" s="41">
        <f>IF($A73="","",IF('Parâmetros'!$B$13&lt;&gt;"Pronto","",IFERROR(IF($G73="Dinheiro",'Parâmetros'!$B$5,IF($G73="Cartão/vale",'Parâmetros'!$B$6,"")),"")))</f>
        <v/>
      </c>
      <c r="M73" s="41">
        <f>IF($A73="","",IFERROR(IF(OR($K73="",$L73=""),"",MIN($K73,$I73*$L73)),""))</f>
        <v/>
      </c>
      <c r="N73" s="41">
        <f>IF($A73="","",IFERROR(IF(OR($K73="",$M73=""),"",MAX($K73-$M73,0)),""))</f>
        <v/>
      </c>
      <c r="O73" s="41">
        <f>IF($A73="","",IFERROR(IF(OR($N73="",'Parâmetros'!$B$7=""),"",$N73*'Parâmetros'!$B$7),""))</f>
        <v/>
      </c>
      <c r="P73" s="41">
        <f>IF($A73="","",IFERROR(IF(OR($N73="",'Parâmetros'!$B$8=""),"",$N73*'Parâmetros'!$B$8),""))</f>
        <v/>
      </c>
      <c r="Q73" s="40" t="n"/>
      <c r="R73" s="41">
        <f>IF($A73="","",IFERROR(IF(OR($K73="",$Q73=""),"",$Q73-$K73),""))</f>
        <v/>
      </c>
      <c r="S73" s="13">
        <f>IF($A73="","",IFERROR(IF('Parâmetros'!$B$13&lt;&gt;"Pronto","Parâmetros pendentes",IF($H73="Pendente","Rever elegibilidade",IF($H73="Não",IF(AND($K73=0,$Q73&lt;&gt;"",$Q73=0),"Conferido","Pagamento a rever"),IF(OR($B73="",$C73="",$D73="",$E73="",$F73="",$G73="",$H73="",$I73="",$J73="",$Q73=""),"Dados incompletos",IF(AND($R73&lt;='Parâmetros'!$B$9,$R73&gt;=0-'Parâmetros'!$B$9),"Conferido","Divergência"))))),"Verificar dados"))</f>
        <v/>
      </c>
      <c r="T73" s="21" t="n"/>
      <c r="U73" s="21" t="n"/>
    </row>
    <row r="74">
      <c r="A74" s="19">
        <f>IF(COUNTA($B74:$J74)=0,"","SA-"&amp;TEXT(ROW()-7,"000"))</f>
        <v/>
      </c>
      <c r="B74" s="39" t="n"/>
      <c r="C74" s="21" t="n"/>
      <c r="D74" s="22" t="n"/>
      <c r="E74" s="21" t="n"/>
      <c r="F74" s="21" t="n"/>
      <c r="G74" s="21" t="n"/>
      <c r="H74" s="22" t="n"/>
      <c r="I74" s="23" t="n"/>
      <c r="J74" s="40" t="n"/>
      <c r="K74" s="41">
        <f>IF($A74="","",IFERROR(IF(OR($I74="",$J74=""),"",IF($H74="Sim",$I74*$J74,0)),""))</f>
        <v/>
      </c>
      <c r="L74" s="41">
        <f>IF($A74="","",IF('Parâmetros'!$B$13&lt;&gt;"Pronto","",IFERROR(IF($G74="Dinheiro",'Parâmetros'!$B$5,IF($G74="Cartão/vale",'Parâmetros'!$B$6,"")),"")))</f>
        <v/>
      </c>
      <c r="M74" s="41">
        <f>IF($A74="","",IFERROR(IF(OR($K74="",$L74=""),"",MIN($K74,$I74*$L74)),""))</f>
        <v/>
      </c>
      <c r="N74" s="41">
        <f>IF($A74="","",IFERROR(IF(OR($K74="",$M74=""),"",MAX($K74-$M74,0)),""))</f>
        <v/>
      </c>
      <c r="O74" s="41">
        <f>IF($A74="","",IFERROR(IF(OR($N74="",'Parâmetros'!$B$7=""),"",$N74*'Parâmetros'!$B$7),""))</f>
        <v/>
      </c>
      <c r="P74" s="41">
        <f>IF($A74="","",IFERROR(IF(OR($N74="",'Parâmetros'!$B$8=""),"",$N74*'Parâmetros'!$B$8),""))</f>
        <v/>
      </c>
      <c r="Q74" s="40" t="n"/>
      <c r="R74" s="41">
        <f>IF($A74="","",IFERROR(IF(OR($K74="",$Q74=""),"",$Q74-$K74),""))</f>
        <v/>
      </c>
      <c r="S74" s="13">
        <f>IF($A74="","",IFERROR(IF('Parâmetros'!$B$13&lt;&gt;"Pronto","Parâmetros pendentes",IF($H74="Pendente","Rever elegibilidade",IF($H74="Não",IF(AND($K74=0,$Q74&lt;&gt;"",$Q74=0),"Conferido","Pagamento a rever"),IF(OR($B74="",$C74="",$D74="",$E74="",$F74="",$G74="",$H74="",$I74="",$J74="",$Q74=""),"Dados incompletos",IF(AND($R74&lt;='Parâmetros'!$B$9,$R74&gt;=0-'Parâmetros'!$B$9),"Conferido","Divergência"))))),"Verificar dados"))</f>
        <v/>
      </c>
      <c r="T74" s="21" t="n"/>
      <c r="U74" s="21" t="n"/>
    </row>
    <row r="75">
      <c r="A75" s="19">
        <f>IF(COUNTA($B75:$J75)=0,"","SA-"&amp;TEXT(ROW()-7,"000"))</f>
        <v/>
      </c>
      <c r="B75" s="39" t="n"/>
      <c r="C75" s="21" t="n"/>
      <c r="D75" s="22" t="n"/>
      <c r="E75" s="21" t="n"/>
      <c r="F75" s="21" t="n"/>
      <c r="G75" s="21" t="n"/>
      <c r="H75" s="22" t="n"/>
      <c r="I75" s="23" t="n"/>
      <c r="J75" s="40" t="n"/>
      <c r="K75" s="41">
        <f>IF($A75="","",IFERROR(IF(OR($I75="",$J75=""),"",IF($H75="Sim",$I75*$J75,0)),""))</f>
        <v/>
      </c>
      <c r="L75" s="41">
        <f>IF($A75="","",IF('Parâmetros'!$B$13&lt;&gt;"Pronto","",IFERROR(IF($G75="Dinheiro",'Parâmetros'!$B$5,IF($G75="Cartão/vale",'Parâmetros'!$B$6,"")),"")))</f>
        <v/>
      </c>
      <c r="M75" s="41">
        <f>IF($A75="","",IFERROR(IF(OR($K75="",$L75=""),"",MIN($K75,$I75*$L75)),""))</f>
        <v/>
      </c>
      <c r="N75" s="41">
        <f>IF($A75="","",IFERROR(IF(OR($K75="",$M75=""),"",MAX($K75-$M75,0)),""))</f>
        <v/>
      </c>
      <c r="O75" s="41">
        <f>IF($A75="","",IFERROR(IF(OR($N75="",'Parâmetros'!$B$7=""),"",$N75*'Parâmetros'!$B$7),""))</f>
        <v/>
      </c>
      <c r="P75" s="41">
        <f>IF($A75="","",IFERROR(IF(OR($N75="",'Parâmetros'!$B$8=""),"",$N75*'Parâmetros'!$B$8),""))</f>
        <v/>
      </c>
      <c r="Q75" s="40" t="n"/>
      <c r="R75" s="41">
        <f>IF($A75="","",IFERROR(IF(OR($K75="",$Q75=""),"",$Q75-$K75),""))</f>
        <v/>
      </c>
      <c r="S75" s="13">
        <f>IF($A75="","",IFERROR(IF('Parâmetros'!$B$13&lt;&gt;"Pronto","Parâmetros pendentes",IF($H75="Pendente","Rever elegibilidade",IF($H75="Não",IF(AND($K75=0,$Q75&lt;&gt;"",$Q75=0),"Conferido","Pagamento a rever"),IF(OR($B75="",$C75="",$D75="",$E75="",$F75="",$G75="",$H75="",$I75="",$J75="",$Q75=""),"Dados incompletos",IF(AND($R75&lt;='Parâmetros'!$B$9,$R75&gt;=0-'Parâmetros'!$B$9),"Conferido","Divergência"))))),"Verificar dados"))</f>
        <v/>
      </c>
      <c r="T75" s="21" t="n"/>
      <c r="U75" s="21" t="n"/>
    </row>
    <row r="76">
      <c r="A76" s="19">
        <f>IF(COUNTA($B76:$J76)=0,"","SA-"&amp;TEXT(ROW()-7,"000"))</f>
        <v/>
      </c>
      <c r="B76" s="39" t="n"/>
      <c r="C76" s="21" t="n"/>
      <c r="D76" s="22" t="n"/>
      <c r="E76" s="21" t="n"/>
      <c r="F76" s="21" t="n"/>
      <c r="G76" s="21" t="n"/>
      <c r="H76" s="22" t="n"/>
      <c r="I76" s="23" t="n"/>
      <c r="J76" s="40" t="n"/>
      <c r="K76" s="41">
        <f>IF($A76="","",IFERROR(IF(OR($I76="",$J76=""),"",IF($H76="Sim",$I76*$J76,0)),""))</f>
        <v/>
      </c>
      <c r="L76" s="41">
        <f>IF($A76="","",IF('Parâmetros'!$B$13&lt;&gt;"Pronto","",IFERROR(IF($G76="Dinheiro",'Parâmetros'!$B$5,IF($G76="Cartão/vale",'Parâmetros'!$B$6,"")),"")))</f>
        <v/>
      </c>
      <c r="M76" s="41">
        <f>IF($A76="","",IFERROR(IF(OR($K76="",$L76=""),"",MIN($K76,$I76*$L76)),""))</f>
        <v/>
      </c>
      <c r="N76" s="41">
        <f>IF($A76="","",IFERROR(IF(OR($K76="",$M76=""),"",MAX($K76-$M76,0)),""))</f>
        <v/>
      </c>
      <c r="O76" s="41">
        <f>IF($A76="","",IFERROR(IF(OR($N76="",'Parâmetros'!$B$7=""),"",$N76*'Parâmetros'!$B$7),""))</f>
        <v/>
      </c>
      <c r="P76" s="41">
        <f>IF($A76="","",IFERROR(IF(OR($N76="",'Parâmetros'!$B$8=""),"",$N76*'Parâmetros'!$B$8),""))</f>
        <v/>
      </c>
      <c r="Q76" s="40" t="n"/>
      <c r="R76" s="41">
        <f>IF($A76="","",IFERROR(IF(OR($K76="",$Q76=""),"",$Q76-$K76),""))</f>
        <v/>
      </c>
      <c r="S76" s="13">
        <f>IF($A76="","",IFERROR(IF('Parâmetros'!$B$13&lt;&gt;"Pronto","Parâmetros pendentes",IF($H76="Pendente","Rever elegibilidade",IF($H76="Não",IF(AND($K76=0,$Q76&lt;&gt;"",$Q76=0),"Conferido","Pagamento a rever"),IF(OR($B76="",$C76="",$D76="",$E76="",$F76="",$G76="",$H76="",$I76="",$J76="",$Q76=""),"Dados incompletos",IF(AND($R76&lt;='Parâmetros'!$B$9,$R76&gt;=0-'Parâmetros'!$B$9),"Conferido","Divergência"))))),"Verificar dados"))</f>
        <v/>
      </c>
      <c r="T76" s="21" t="n"/>
      <c r="U76" s="21" t="n"/>
    </row>
    <row r="77">
      <c r="A77" s="19">
        <f>IF(COUNTA($B77:$J77)=0,"","SA-"&amp;TEXT(ROW()-7,"000"))</f>
        <v/>
      </c>
      <c r="B77" s="39" t="n"/>
      <c r="C77" s="21" t="n"/>
      <c r="D77" s="22" t="n"/>
      <c r="E77" s="21" t="n"/>
      <c r="F77" s="21" t="n"/>
      <c r="G77" s="21" t="n"/>
      <c r="H77" s="22" t="n"/>
      <c r="I77" s="23" t="n"/>
      <c r="J77" s="40" t="n"/>
      <c r="K77" s="41">
        <f>IF($A77="","",IFERROR(IF(OR($I77="",$J77=""),"",IF($H77="Sim",$I77*$J77,0)),""))</f>
        <v/>
      </c>
      <c r="L77" s="41">
        <f>IF($A77="","",IF('Parâmetros'!$B$13&lt;&gt;"Pronto","",IFERROR(IF($G77="Dinheiro",'Parâmetros'!$B$5,IF($G77="Cartão/vale",'Parâmetros'!$B$6,"")),"")))</f>
        <v/>
      </c>
      <c r="M77" s="41">
        <f>IF($A77="","",IFERROR(IF(OR($K77="",$L77=""),"",MIN($K77,$I77*$L77)),""))</f>
        <v/>
      </c>
      <c r="N77" s="41">
        <f>IF($A77="","",IFERROR(IF(OR($K77="",$M77=""),"",MAX($K77-$M77,0)),""))</f>
        <v/>
      </c>
      <c r="O77" s="41">
        <f>IF($A77="","",IFERROR(IF(OR($N77="",'Parâmetros'!$B$7=""),"",$N77*'Parâmetros'!$B$7),""))</f>
        <v/>
      </c>
      <c r="P77" s="41">
        <f>IF($A77="","",IFERROR(IF(OR($N77="",'Parâmetros'!$B$8=""),"",$N77*'Parâmetros'!$B$8),""))</f>
        <v/>
      </c>
      <c r="Q77" s="40" t="n"/>
      <c r="R77" s="41">
        <f>IF($A77="","",IFERROR(IF(OR($K77="",$Q77=""),"",$Q77-$K77),""))</f>
        <v/>
      </c>
      <c r="S77" s="13">
        <f>IF($A77="","",IFERROR(IF('Parâmetros'!$B$13&lt;&gt;"Pronto","Parâmetros pendentes",IF($H77="Pendente","Rever elegibilidade",IF($H77="Não",IF(AND($K77=0,$Q77&lt;&gt;"",$Q77=0),"Conferido","Pagamento a rever"),IF(OR($B77="",$C77="",$D77="",$E77="",$F77="",$G77="",$H77="",$I77="",$J77="",$Q77=""),"Dados incompletos",IF(AND($R77&lt;='Parâmetros'!$B$9,$R77&gt;=0-'Parâmetros'!$B$9),"Conferido","Divergência"))))),"Verificar dados"))</f>
        <v/>
      </c>
      <c r="T77" s="21" t="n"/>
      <c r="U77" s="21" t="n"/>
    </row>
    <row r="78">
      <c r="A78" s="19">
        <f>IF(COUNTA($B78:$J78)=0,"","SA-"&amp;TEXT(ROW()-7,"000"))</f>
        <v/>
      </c>
      <c r="B78" s="39" t="n"/>
      <c r="C78" s="21" t="n"/>
      <c r="D78" s="22" t="n"/>
      <c r="E78" s="21" t="n"/>
      <c r="F78" s="21" t="n"/>
      <c r="G78" s="21" t="n"/>
      <c r="H78" s="22" t="n"/>
      <c r="I78" s="23" t="n"/>
      <c r="J78" s="40" t="n"/>
      <c r="K78" s="41">
        <f>IF($A78="","",IFERROR(IF(OR($I78="",$J78=""),"",IF($H78="Sim",$I78*$J78,0)),""))</f>
        <v/>
      </c>
      <c r="L78" s="41">
        <f>IF($A78="","",IF('Parâmetros'!$B$13&lt;&gt;"Pronto","",IFERROR(IF($G78="Dinheiro",'Parâmetros'!$B$5,IF($G78="Cartão/vale",'Parâmetros'!$B$6,"")),"")))</f>
        <v/>
      </c>
      <c r="M78" s="41">
        <f>IF($A78="","",IFERROR(IF(OR($K78="",$L78=""),"",MIN($K78,$I78*$L78)),""))</f>
        <v/>
      </c>
      <c r="N78" s="41">
        <f>IF($A78="","",IFERROR(IF(OR($K78="",$M78=""),"",MAX($K78-$M78,0)),""))</f>
        <v/>
      </c>
      <c r="O78" s="41">
        <f>IF($A78="","",IFERROR(IF(OR($N78="",'Parâmetros'!$B$7=""),"",$N78*'Parâmetros'!$B$7),""))</f>
        <v/>
      </c>
      <c r="P78" s="41">
        <f>IF($A78="","",IFERROR(IF(OR($N78="",'Parâmetros'!$B$8=""),"",$N78*'Parâmetros'!$B$8),""))</f>
        <v/>
      </c>
      <c r="Q78" s="40" t="n"/>
      <c r="R78" s="41">
        <f>IF($A78="","",IFERROR(IF(OR($K78="",$Q78=""),"",$Q78-$K78),""))</f>
        <v/>
      </c>
      <c r="S78" s="13">
        <f>IF($A78="","",IFERROR(IF('Parâmetros'!$B$13&lt;&gt;"Pronto","Parâmetros pendentes",IF($H78="Pendente","Rever elegibilidade",IF($H78="Não",IF(AND($K78=0,$Q78&lt;&gt;"",$Q78=0),"Conferido","Pagamento a rever"),IF(OR($B78="",$C78="",$D78="",$E78="",$F78="",$G78="",$H78="",$I78="",$J78="",$Q78=""),"Dados incompletos",IF(AND($R78&lt;='Parâmetros'!$B$9,$R78&gt;=0-'Parâmetros'!$B$9),"Conferido","Divergência"))))),"Verificar dados"))</f>
        <v/>
      </c>
      <c r="T78" s="21" t="n"/>
      <c r="U78" s="21" t="n"/>
    </row>
    <row r="79">
      <c r="A79" s="19">
        <f>IF(COUNTA($B79:$J79)=0,"","SA-"&amp;TEXT(ROW()-7,"000"))</f>
        <v/>
      </c>
      <c r="B79" s="39" t="n"/>
      <c r="C79" s="21" t="n"/>
      <c r="D79" s="22" t="n"/>
      <c r="E79" s="21" t="n"/>
      <c r="F79" s="21" t="n"/>
      <c r="G79" s="21" t="n"/>
      <c r="H79" s="22" t="n"/>
      <c r="I79" s="23" t="n"/>
      <c r="J79" s="40" t="n"/>
      <c r="K79" s="41">
        <f>IF($A79="","",IFERROR(IF(OR($I79="",$J79=""),"",IF($H79="Sim",$I79*$J79,0)),""))</f>
        <v/>
      </c>
      <c r="L79" s="41">
        <f>IF($A79="","",IF('Parâmetros'!$B$13&lt;&gt;"Pronto","",IFERROR(IF($G79="Dinheiro",'Parâmetros'!$B$5,IF($G79="Cartão/vale",'Parâmetros'!$B$6,"")),"")))</f>
        <v/>
      </c>
      <c r="M79" s="41">
        <f>IF($A79="","",IFERROR(IF(OR($K79="",$L79=""),"",MIN($K79,$I79*$L79)),""))</f>
        <v/>
      </c>
      <c r="N79" s="41">
        <f>IF($A79="","",IFERROR(IF(OR($K79="",$M79=""),"",MAX($K79-$M79,0)),""))</f>
        <v/>
      </c>
      <c r="O79" s="41">
        <f>IF($A79="","",IFERROR(IF(OR($N79="",'Parâmetros'!$B$7=""),"",$N79*'Parâmetros'!$B$7),""))</f>
        <v/>
      </c>
      <c r="P79" s="41">
        <f>IF($A79="","",IFERROR(IF(OR($N79="",'Parâmetros'!$B$8=""),"",$N79*'Parâmetros'!$B$8),""))</f>
        <v/>
      </c>
      <c r="Q79" s="40" t="n"/>
      <c r="R79" s="41">
        <f>IF($A79="","",IFERROR(IF(OR($K79="",$Q79=""),"",$Q79-$K79),""))</f>
        <v/>
      </c>
      <c r="S79" s="13">
        <f>IF($A79="","",IFERROR(IF('Parâmetros'!$B$13&lt;&gt;"Pronto","Parâmetros pendentes",IF($H79="Pendente","Rever elegibilidade",IF($H79="Não",IF(AND($K79=0,$Q79&lt;&gt;"",$Q79=0),"Conferido","Pagamento a rever"),IF(OR($B79="",$C79="",$D79="",$E79="",$F79="",$G79="",$H79="",$I79="",$J79="",$Q79=""),"Dados incompletos",IF(AND($R79&lt;='Parâmetros'!$B$9,$R79&gt;=0-'Parâmetros'!$B$9),"Conferido","Divergência"))))),"Verificar dados"))</f>
        <v/>
      </c>
      <c r="T79" s="21" t="n"/>
      <c r="U79" s="21" t="n"/>
    </row>
    <row r="80">
      <c r="A80" s="19">
        <f>IF(COUNTA($B80:$J80)=0,"","SA-"&amp;TEXT(ROW()-7,"000"))</f>
        <v/>
      </c>
      <c r="B80" s="39" t="n"/>
      <c r="C80" s="21" t="n"/>
      <c r="D80" s="22" t="n"/>
      <c r="E80" s="21" t="n"/>
      <c r="F80" s="21" t="n"/>
      <c r="G80" s="21" t="n"/>
      <c r="H80" s="22" t="n"/>
      <c r="I80" s="23" t="n"/>
      <c r="J80" s="40" t="n"/>
      <c r="K80" s="41">
        <f>IF($A80="","",IFERROR(IF(OR($I80="",$J80=""),"",IF($H80="Sim",$I80*$J80,0)),""))</f>
        <v/>
      </c>
      <c r="L80" s="41">
        <f>IF($A80="","",IF('Parâmetros'!$B$13&lt;&gt;"Pronto","",IFERROR(IF($G80="Dinheiro",'Parâmetros'!$B$5,IF($G80="Cartão/vale",'Parâmetros'!$B$6,"")),"")))</f>
        <v/>
      </c>
      <c r="M80" s="41">
        <f>IF($A80="","",IFERROR(IF(OR($K80="",$L80=""),"",MIN($K80,$I80*$L80)),""))</f>
        <v/>
      </c>
      <c r="N80" s="41">
        <f>IF($A80="","",IFERROR(IF(OR($K80="",$M80=""),"",MAX($K80-$M80,0)),""))</f>
        <v/>
      </c>
      <c r="O80" s="41">
        <f>IF($A80="","",IFERROR(IF(OR($N80="",'Parâmetros'!$B$7=""),"",$N80*'Parâmetros'!$B$7),""))</f>
        <v/>
      </c>
      <c r="P80" s="41">
        <f>IF($A80="","",IFERROR(IF(OR($N80="",'Parâmetros'!$B$8=""),"",$N80*'Parâmetros'!$B$8),""))</f>
        <v/>
      </c>
      <c r="Q80" s="40" t="n"/>
      <c r="R80" s="41">
        <f>IF($A80="","",IFERROR(IF(OR($K80="",$Q80=""),"",$Q80-$K80),""))</f>
        <v/>
      </c>
      <c r="S80" s="13">
        <f>IF($A80="","",IFERROR(IF('Parâmetros'!$B$13&lt;&gt;"Pronto","Parâmetros pendentes",IF($H80="Pendente","Rever elegibilidade",IF($H80="Não",IF(AND($K80=0,$Q80&lt;&gt;"",$Q80=0),"Conferido","Pagamento a rever"),IF(OR($B80="",$C80="",$D80="",$E80="",$F80="",$G80="",$H80="",$I80="",$J80="",$Q80=""),"Dados incompletos",IF(AND($R80&lt;='Parâmetros'!$B$9,$R80&gt;=0-'Parâmetros'!$B$9),"Conferido","Divergência"))))),"Verificar dados"))</f>
        <v/>
      </c>
      <c r="T80" s="21" t="n"/>
      <c r="U80" s="21" t="n"/>
    </row>
    <row r="81">
      <c r="A81" s="19">
        <f>IF(COUNTA($B81:$J81)=0,"","SA-"&amp;TEXT(ROW()-7,"000"))</f>
        <v/>
      </c>
      <c r="B81" s="39" t="n"/>
      <c r="C81" s="21" t="n"/>
      <c r="D81" s="22" t="n"/>
      <c r="E81" s="21" t="n"/>
      <c r="F81" s="21" t="n"/>
      <c r="G81" s="21" t="n"/>
      <c r="H81" s="22" t="n"/>
      <c r="I81" s="23" t="n"/>
      <c r="J81" s="40" t="n"/>
      <c r="K81" s="41">
        <f>IF($A81="","",IFERROR(IF(OR($I81="",$J81=""),"",IF($H81="Sim",$I81*$J81,0)),""))</f>
        <v/>
      </c>
      <c r="L81" s="41">
        <f>IF($A81="","",IF('Parâmetros'!$B$13&lt;&gt;"Pronto","",IFERROR(IF($G81="Dinheiro",'Parâmetros'!$B$5,IF($G81="Cartão/vale",'Parâmetros'!$B$6,"")),"")))</f>
        <v/>
      </c>
      <c r="M81" s="41">
        <f>IF($A81="","",IFERROR(IF(OR($K81="",$L81=""),"",MIN($K81,$I81*$L81)),""))</f>
        <v/>
      </c>
      <c r="N81" s="41">
        <f>IF($A81="","",IFERROR(IF(OR($K81="",$M81=""),"",MAX($K81-$M81,0)),""))</f>
        <v/>
      </c>
      <c r="O81" s="41">
        <f>IF($A81="","",IFERROR(IF(OR($N81="",'Parâmetros'!$B$7=""),"",$N81*'Parâmetros'!$B$7),""))</f>
        <v/>
      </c>
      <c r="P81" s="41">
        <f>IF($A81="","",IFERROR(IF(OR($N81="",'Parâmetros'!$B$8=""),"",$N81*'Parâmetros'!$B$8),""))</f>
        <v/>
      </c>
      <c r="Q81" s="40" t="n"/>
      <c r="R81" s="41">
        <f>IF($A81="","",IFERROR(IF(OR($K81="",$Q81=""),"",$Q81-$K81),""))</f>
        <v/>
      </c>
      <c r="S81" s="13">
        <f>IF($A81="","",IFERROR(IF('Parâmetros'!$B$13&lt;&gt;"Pronto","Parâmetros pendentes",IF($H81="Pendente","Rever elegibilidade",IF($H81="Não",IF(AND($K81=0,$Q81&lt;&gt;"",$Q81=0),"Conferido","Pagamento a rever"),IF(OR($B81="",$C81="",$D81="",$E81="",$F81="",$G81="",$H81="",$I81="",$J81="",$Q81=""),"Dados incompletos",IF(AND($R81&lt;='Parâmetros'!$B$9,$R81&gt;=0-'Parâmetros'!$B$9),"Conferido","Divergência"))))),"Verificar dados"))</f>
        <v/>
      </c>
      <c r="T81" s="21" t="n"/>
      <c r="U81" s="21" t="n"/>
    </row>
    <row r="82">
      <c r="A82" s="19">
        <f>IF(COUNTA($B82:$J82)=0,"","SA-"&amp;TEXT(ROW()-7,"000"))</f>
        <v/>
      </c>
      <c r="B82" s="39" t="n"/>
      <c r="C82" s="21" t="n"/>
      <c r="D82" s="22" t="n"/>
      <c r="E82" s="21" t="n"/>
      <c r="F82" s="21" t="n"/>
      <c r="G82" s="21" t="n"/>
      <c r="H82" s="22" t="n"/>
      <c r="I82" s="23" t="n"/>
      <c r="J82" s="40" t="n"/>
      <c r="K82" s="41">
        <f>IF($A82="","",IFERROR(IF(OR($I82="",$J82=""),"",IF($H82="Sim",$I82*$J82,0)),""))</f>
        <v/>
      </c>
      <c r="L82" s="41">
        <f>IF($A82="","",IF('Parâmetros'!$B$13&lt;&gt;"Pronto","",IFERROR(IF($G82="Dinheiro",'Parâmetros'!$B$5,IF($G82="Cartão/vale",'Parâmetros'!$B$6,"")),"")))</f>
        <v/>
      </c>
      <c r="M82" s="41">
        <f>IF($A82="","",IFERROR(IF(OR($K82="",$L82=""),"",MIN($K82,$I82*$L82)),""))</f>
        <v/>
      </c>
      <c r="N82" s="41">
        <f>IF($A82="","",IFERROR(IF(OR($K82="",$M82=""),"",MAX($K82-$M82,0)),""))</f>
        <v/>
      </c>
      <c r="O82" s="41">
        <f>IF($A82="","",IFERROR(IF(OR($N82="",'Parâmetros'!$B$7=""),"",$N82*'Parâmetros'!$B$7),""))</f>
        <v/>
      </c>
      <c r="P82" s="41">
        <f>IF($A82="","",IFERROR(IF(OR($N82="",'Parâmetros'!$B$8=""),"",$N82*'Parâmetros'!$B$8),""))</f>
        <v/>
      </c>
      <c r="Q82" s="40" t="n"/>
      <c r="R82" s="41">
        <f>IF($A82="","",IFERROR(IF(OR($K82="",$Q82=""),"",$Q82-$K82),""))</f>
        <v/>
      </c>
      <c r="S82" s="13">
        <f>IF($A82="","",IFERROR(IF('Parâmetros'!$B$13&lt;&gt;"Pronto","Parâmetros pendentes",IF($H82="Pendente","Rever elegibilidade",IF($H82="Não",IF(AND($K82=0,$Q82&lt;&gt;"",$Q82=0),"Conferido","Pagamento a rever"),IF(OR($B82="",$C82="",$D82="",$E82="",$F82="",$G82="",$H82="",$I82="",$J82="",$Q82=""),"Dados incompletos",IF(AND($R82&lt;='Parâmetros'!$B$9,$R82&gt;=0-'Parâmetros'!$B$9),"Conferido","Divergência"))))),"Verificar dados"))</f>
        <v/>
      </c>
      <c r="T82" s="21" t="n"/>
      <c r="U82" s="21" t="n"/>
    </row>
    <row r="83">
      <c r="A83" s="19">
        <f>IF(COUNTA($B83:$J83)=0,"","SA-"&amp;TEXT(ROW()-7,"000"))</f>
        <v/>
      </c>
      <c r="B83" s="39" t="n"/>
      <c r="C83" s="21" t="n"/>
      <c r="D83" s="22" t="n"/>
      <c r="E83" s="21" t="n"/>
      <c r="F83" s="21" t="n"/>
      <c r="G83" s="21" t="n"/>
      <c r="H83" s="22" t="n"/>
      <c r="I83" s="23" t="n"/>
      <c r="J83" s="40" t="n"/>
      <c r="K83" s="41">
        <f>IF($A83="","",IFERROR(IF(OR($I83="",$J83=""),"",IF($H83="Sim",$I83*$J83,0)),""))</f>
        <v/>
      </c>
      <c r="L83" s="41">
        <f>IF($A83="","",IF('Parâmetros'!$B$13&lt;&gt;"Pronto","",IFERROR(IF($G83="Dinheiro",'Parâmetros'!$B$5,IF($G83="Cartão/vale",'Parâmetros'!$B$6,"")),"")))</f>
        <v/>
      </c>
      <c r="M83" s="41">
        <f>IF($A83="","",IFERROR(IF(OR($K83="",$L83=""),"",MIN($K83,$I83*$L83)),""))</f>
        <v/>
      </c>
      <c r="N83" s="41">
        <f>IF($A83="","",IFERROR(IF(OR($K83="",$M83=""),"",MAX($K83-$M83,0)),""))</f>
        <v/>
      </c>
      <c r="O83" s="41">
        <f>IF($A83="","",IFERROR(IF(OR($N83="",'Parâmetros'!$B$7=""),"",$N83*'Parâmetros'!$B$7),""))</f>
        <v/>
      </c>
      <c r="P83" s="41">
        <f>IF($A83="","",IFERROR(IF(OR($N83="",'Parâmetros'!$B$8=""),"",$N83*'Parâmetros'!$B$8),""))</f>
        <v/>
      </c>
      <c r="Q83" s="40" t="n"/>
      <c r="R83" s="41">
        <f>IF($A83="","",IFERROR(IF(OR($K83="",$Q83=""),"",$Q83-$K83),""))</f>
        <v/>
      </c>
      <c r="S83" s="13">
        <f>IF($A83="","",IFERROR(IF('Parâmetros'!$B$13&lt;&gt;"Pronto","Parâmetros pendentes",IF($H83="Pendente","Rever elegibilidade",IF($H83="Não",IF(AND($K83=0,$Q83&lt;&gt;"",$Q83=0),"Conferido","Pagamento a rever"),IF(OR($B83="",$C83="",$D83="",$E83="",$F83="",$G83="",$H83="",$I83="",$J83="",$Q83=""),"Dados incompletos",IF(AND($R83&lt;='Parâmetros'!$B$9,$R83&gt;=0-'Parâmetros'!$B$9),"Conferido","Divergência"))))),"Verificar dados"))</f>
        <v/>
      </c>
      <c r="T83" s="21" t="n"/>
      <c r="U83" s="21" t="n"/>
    </row>
    <row r="84">
      <c r="A84" s="19">
        <f>IF(COUNTA($B84:$J84)=0,"","SA-"&amp;TEXT(ROW()-7,"000"))</f>
        <v/>
      </c>
      <c r="B84" s="39" t="n"/>
      <c r="C84" s="21" t="n"/>
      <c r="D84" s="22" t="n"/>
      <c r="E84" s="21" t="n"/>
      <c r="F84" s="21" t="n"/>
      <c r="G84" s="21" t="n"/>
      <c r="H84" s="22" t="n"/>
      <c r="I84" s="23" t="n"/>
      <c r="J84" s="40" t="n"/>
      <c r="K84" s="41">
        <f>IF($A84="","",IFERROR(IF(OR($I84="",$J84=""),"",IF($H84="Sim",$I84*$J84,0)),""))</f>
        <v/>
      </c>
      <c r="L84" s="41">
        <f>IF($A84="","",IF('Parâmetros'!$B$13&lt;&gt;"Pronto","",IFERROR(IF($G84="Dinheiro",'Parâmetros'!$B$5,IF($G84="Cartão/vale",'Parâmetros'!$B$6,"")),"")))</f>
        <v/>
      </c>
      <c r="M84" s="41">
        <f>IF($A84="","",IFERROR(IF(OR($K84="",$L84=""),"",MIN($K84,$I84*$L84)),""))</f>
        <v/>
      </c>
      <c r="N84" s="41">
        <f>IF($A84="","",IFERROR(IF(OR($K84="",$M84=""),"",MAX($K84-$M84,0)),""))</f>
        <v/>
      </c>
      <c r="O84" s="41">
        <f>IF($A84="","",IFERROR(IF(OR($N84="",'Parâmetros'!$B$7=""),"",$N84*'Parâmetros'!$B$7),""))</f>
        <v/>
      </c>
      <c r="P84" s="41">
        <f>IF($A84="","",IFERROR(IF(OR($N84="",'Parâmetros'!$B$8=""),"",$N84*'Parâmetros'!$B$8),""))</f>
        <v/>
      </c>
      <c r="Q84" s="40" t="n"/>
      <c r="R84" s="41">
        <f>IF($A84="","",IFERROR(IF(OR($K84="",$Q84=""),"",$Q84-$K84),""))</f>
        <v/>
      </c>
      <c r="S84" s="13">
        <f>IF($A84="","",IFERROR(IF('Parâmetros'!$B$13&lt;&gt;"Pronto","Parâmetros pendentes",IF($H84="Pendente","Rever elegibilidade",IF($H84="Não",IF(AND($K84=0,$Q84&lt;&gt;"",$Q84=0),"Conferido","Pagamento a rever"),IF(OR($B84="",$C84="",$D84="",$E84="",$F84="",$G84="",$H84="",$I84="",$J84="",$Q84=""),"Dados incompletos",IF(AND($R84&lt;='Parâmetros'!$B$9,$R84&gt;=0-'Parâmetros'!$B$9),"Conferido","Divergência"))))),"Verificar dados"))</f>
        <v/>
      </c>
      <c r="T84" s="21" t="n"/>
      <c r="U84" s="21" t="n"/>
    </row>
    <row r="85">
      <c r="A85" s="19">
        <f>IF(COUNTA($B85:$J85)=0,"","SA-"&amp;TEXT(ROW()-7,"000"))</f>
        <v/>
      </c>
      <c r="B85" s="39" t="n"/>
      <c r="C85" s="21" t="n"/>
      <c r="D85" s="22" t="n"/>
      <c r="E85" s="21" t="n"/>
      <c r="F85" s="21" t="n"/>
      <c r="G85" s="21" t="n"/>
      <c r="H85" s="22" t="n"/>
      <c r="I85" s="23" t="n"/>
      <c r="J85" s="40" t="n"/>
      <c r="K85" s="41">
        <f>IF($A85="","",IFERROR(IF(OR($I85="",$J85=""),"",IF($H85="Sim",$I85*$J85,0)),""))</f>
        <v/>
      </c>
      <c r="L85" s="41">
        <f>IF($A85="","",IF('Parâmetros'!$B$13&lt;&gt;"Pronto","",IFERROR(IF($G85="Dinheiro",'Parâmetros'!$B$5,IF($G85="Cartão/vale",'Parâmetros'!$B$6,"")),"")))</f>
        <v/>
      </c>
      <c r="M85" s="41">
        <f>IF($A85="","",IFERROR(IF(OR($K85="",$L85=""),"",MIN($K85,$I85*$L85)),""))</f>
        <v/>
      </c>
      <c r="N85" s="41">
        <f>IF($A85="","",IFERROR(IF(OR($K85="",$M85=""),"",MAX($K85-$M85,0)),""))</f>
        <v/>
      </c>
      <c r="O85" s="41">
        <f>IF($A85="","",IFERROR(IF(OR($N85="",'Parâmetros'!$B$7=""),"",$N85*'Parâmetros'!$B$7),""))</f>
        <v/>
      </c>
      <c r="P85" s="41">
        <f>IF($A85="","",IFERROR(IF(OR($N85="",'Parâmetros'!$B$8=""),"",$N85*'Parâmetros'!$B$8),""))</f>
        <v/>
      </c>
      <c r="Q85" s="40" t="n"/>
      <c r="R85" s="41">
        <f>IF($A85="","",IFERROR(IF(OR($K85="",$Q85=""),"",$Q85-$K85),""))</f>
        <v/>
      </c>
      <c r="S85" s="13">
        <f>IF($A85="","",IFERROR(IF('Parâmetros'!$B$13&lt;&gt;"Pronto","Parâmetros pendentes",IF($H85="Pendente","Rever elegibilidade",IF($H85="Não",IF(AND($K85=0,$Q85&lt;&gt;"",$Q85=0),"Conferido","Pagamento a rever"),IF(OR($B85="",$C85="",$D85="",$E85="",$F85="",$G85="",$H85="",$I85="",$J85="",$Q85=""),"Dados incompletos",IF(AND($R85&lt;='Parâmetros'!$B$9,$R85&gt;=0-'Parâmetros'!$B$9),"Conferido","Divergência"))))),"Verificar dados"))</f>
        <v/>
      </c>
      <c r="T85" s="21" t="n"/>
      <c r="U85" s="21" t="n"/>
    </row>
    <row r="86">
      <c r="A86" s="19">
        <f>IF(COUNTA($B86:$J86)=0,"","SA-"&amp;TEXT(ROW()-7,"000"))</f>
        <v/>
      </c>
      <c r="B86" s="39" t="n"/>
      <c r="C86" s="21" t="n"/>
      <c r="D86" s="22" t="n"/>
      <c r="E86" s="21" t="n"/>
      <c r="F86" s="21" t="n"/>
      <c r="G86" s="21" t="n"/>
      <c r="H86" s="22" t="n"/>
      <c r="I86" s="23" t="n"/>
      <c r="J86" s="40" t="n"/>
      <c r="K86" s="41">
        <f>IF($A86="","",IFERROR(IF(OR($I86="",$J86=""),"",IF($H86="Sim",$I86*$J86,0)),""))</f>
        <v/>
      </c>
      <c r="L86" s="41">
        <f>IF($A86="","",IF('Parâmetros'!$B$13&lt;&gt;"Pronto","",IFERROR(IF($G86="Dinheiro",'Parâmetros'!$B$5,IF($G86="Cartão/vale",'Parâmetros'!$B$6,"")),"")))</f>
        <v/>
      </c>
      <c r="M86" s="41">
        <f>IF($A86="","",IFERROR(IF(OR($K86="",$L86=""),"",MIN($K86,$I86*$L86)),""))</f>
        <v/>
      </c>
      <c r="N86" s="41">
        <f>IF($A86="","",IFERROR(IF(OR($K86="",$M86=""),"",MAX($K86-$M86,0)),""))</f>
        <v/>
      </c>
      <c r="O86" s="41">
        <f>IF($A86="","",IFERROR(IF(OR($N86="",'Parâmetros'!$B$7=""),"",$N86*'Parâmetros'!$B$7),""))</f>
        <v/>
      </c>
      <c r="P86" s="41">
        <f>IF($A86="","",IFERROR(IF(OR($N86="",'Parâmetros'!$B$8=""),"",$N86*'Parâmetros'!$B$8),""))</f>
        <v/>
      </c>
      <c r="Q86" s="40" t="n"/>
      <c r="R86" s="41">
        <f>IF($A86="","",IFERROR(IF(OR($K86="",$Q86=""),"",$Q86-$K86),""))</f>
        <v/>
      </c>
      <c r="S86" s="13">
        <f>IF($A86="","",IFERROR(IF('Parâmetros'!$B$13&lt;&gt;"Pronto","Parâmetros pendentes",IF($H86="Pendente","Rever elegibilidade",IF($H86="Não",IF(AND($K86=0,$Q86&lt;&gt;"",$Q86=0),"Conferido","Pagamento a rever"),IF(OR($B86="",$C86="",$D86="",$E86="",$F86="",$G86="",$H86="",$I86="",$J86="",$Q86=""),"Dados incompletos",IF(AND($R86&lt;='Parâmetros'!$B$9,$R86&gt;=0-'Parâmetros'!$B$9),"Conferido","Divergência"))))),"Verificar dados"))</f>
        <v/>
      </c>
      <c r="T86" s="21" t="n"/>
      <c r="U86" s="21" t="n"/>
    </row>
    <row r="87">
      <c r="A87" s="19">
        <f>IF(COUNTA($B87:$J87)=0,"","SA-"&amp;TEXT(ROW()-7,"000"))</f>
        <v/>
      </c>
      <c r="B87" s="39" t="n"/>
      <c r="C87" s="21" t="n"/>
      <c r="D87" s="22" t="n"/>
      <c r="E87" s="21" t="n"/>
      <c r="F87" s="21" t="n"/>
      <c r="G87" s="21" t="n"/>
      <c r="H87" s="22" t="n"/>
      <c r="I87" s="23" t="n"/>
      <c r="J87" s="40" t="n"/>
      <c r="K87" s="41">
        <f>IF($A87="","",IFERROR(IF(OR($I87="",$J87=""),"",IF($H87="Sim",$I87*$J87,0)),""))</f>
        <v/>
      </c>
      <c r="L87" s="41">
        <f>IF($A87="","",IF('Parâmetros'!$B$13&lt;&gt;"Pronto","",IFERROR(IF($G87="Dinheiro",'Parâmetros'!$B$5,IF($G87="Cartão/vale",'Parâmetros'!$B$6,"")),"")))</f>
        <v/>
      </c>
      <c r="M87" s="41">
        <f>IF($A87="","",IFERROR(IF(OR($K87="",$L87=""),"",MIN($K87,$I87*$L87)),""))</f>
        <v/>
      </c>
      <c r="N87" s="41">
        <f>IF($A87="","",IFERROR(IF(OR($K87="",$M87=""),"",MAX($K87-$M87,0)),""))</f>
        <v/>
      </c>
      <c r="O87" s="41">
        <f>IF($A87="","",IFERROR(IF(OR($N87="",'Parâmetros'!$B$7=""),"",$N87*'Parâmetros'!$B$7),""))</f>
        <v/>
      </c>
      <c r="P87" s="41">
        <f>IF($A87="","",IFERROR(IF(OR($N87="",'Parâmetros'!$B$8=""),"",$N87*'Parâmetros'!$B$8),""))</f>
        <v/>
      </c>
      <c r="Q87" s="40" t="n"/>
      <c r="R87" s="41">
        <f>IF($A87="","",IFERROR(IF(OR($K87="",$Q87=""),"",$Q87-$K87),""))</f>
        <v/>
      </c>
      <c r="S87" s="13">
        <f>IF($A87="","",IFERROR(IF('Parâmetros'!$B$13&lt;&gt;"Pronto","Parâmetros pendentes",IF($H87="Pendente","Rever elegibilidade",IF($H87="Não",IF(AND($K87=0,$Q87&lt;&gt;"",$Q87=0),"Conferido","Pagamento a rever"),IF(OR($B87="",$C87="",$D87="",$E87="",$F87="",$G87="",$H87="",$I87="",$J87="",$Q87=""),"Dados incompletos",IF(AND($R87&lt;='Parâmetros'!$B$9,$R87&gt;=0-'Parâmetros'!$B$9),"Conferido","Divergência"))))),"Verificar dados"))</f>
        <v/>
      </c>
      <c r="T87" s="21" t="n"/>
      <c r="U87" s="21" t="n"/>
    </row>
    <row r="88">
      <c r="A88" s="19">
        <f>IF(COUNTA($B88:$J88)=0,"","SA-"&amp;TEXT(ROW()-7,"000"))</f>
        <v/>
      </c>
      <c r="B88" s="39" t="n"/>
      <c r="C88" s="21" t="n"/>
      <c r="D88" s="22" t="n"/>
      <c r="E88" s="21" t="n"/>
      <c r="F88" s="21" t="n"/>
      <c r="G88" s="21" t="n"/>
      <c r="H88" s="22" t="n"/>
      <c r="I88" s="23" t="n"/>
      <c r="J88" s="40" t="n"/>
      <c r="K88" s="41">
        <f>IF($A88="","",IFERROR(IF(OR($I88="",$J88=""),"",IF($H88="Sim",$I88*$J88,0)),""))</f>
        <v/>
      </c>
      <c r="L88" s="41">
        <f>IF($A88="","",IF('Parâmetros'!$B$13&lt;&gt;"Pronto","",IFERROR(IF($G88="Dinheiro",'Parâmetros'!$B$5,IF($G88="Cartão/vale",'Parâmetros'!$B$6,"")),"")))</f>
        <v/>
      </c>
      <c r="M88" s="41">
        <f>IF($A88="","",IFERROR(IF(OR($K88="",$L88=""),"",MIN($K88,$I88*$L88)),""))</f>
        <v/>
      </c>
      <c r="N88" s="41">
        <f>IF($A88="","",IFERROR(IF(OR($K88="",$M88=""),"",MAX($K88-$M88,0)),""))</f>
        <v/>
      </c>
      <c r="O88" s="41">
        <f>IF($A88="","",IFERROR(IF(OR($N88="",'Parâmetros'!$B$7=""),"",$N88*'Parâmetros'!$B$7),""))</f>
        <v/>
      </c>
      <c r="P88" s="41">
        <f>IF($A88="","",IFERROR(IF(OR($N88="",'Parâmetros'!$B$8=""),"",$N88*'Parâmetros'!$B$8),""))</f>
        <v/>
      </c>
      <c r="Q88" s="40" t="n"/>
      <c r="R88" s="41">
        <f>IF($A88="","",IFERROR(IF(OR($K88="",$Q88=""),"",$Q88-$K88),""))</f>
        <v/>
      </c>
      <c r="S88" s="13">
        <f>IF($A88="","",IFERROR(IF('Parâmetros'!$B$13&lt;&gt;"Pronto","Parâmetros pendentes",IF($H88="Pendente","Rever elegibilidade",IF($H88="Não",IF(AND($K88=0,$Q88&lt;&gt;"",$Q88=0),"Conferido","Pagamento a rever"),IF(OR($B88="",$C88="",$D88="",$E88="",$F88="",$G88="",$H88="",$I88="",$J88="",$Q88=""),"Dados incompletos",IF(AND($R88&lt;='Parâmetros'!$B$9,$R88&gt;=0-'Parâmetros'!$B$9),"Conferido","Divergência"))))),"Verificar dados"))</f>
        <v/>
      </c>
      <c r="T88" s="21" t="n"/>
      <c r="U88" s="21" t="n"/>
    </row>
    <row r="89">
      <c r="A89" s="19">
        <f>IF(COUNTA($B89:$J89)=0,"","SA-"&amp;TEXT(ROW()-7,"000"))</f>
        <v/>
      </c>
      <c r="B89" s="39" t="n"/>
      <c r="C89" s="21" t="n"/>
      <c r="D89" s="22" t="n"/>
      <c r="E89" s="21" t="n"/>
      <c r="F89" s="21" t="n"/>
      <c r="G89" s="21" t="n"/>
      <c r="H89" s="22" t="n"/>
      <c r="I89" s="23" t="n"/>
      <c r="J89" s="40" t="n"/>
      <c r="K89" s="41">
        <f>IF($A89="","",IFERROR(IF(OR($I89="",$J89=""),"",IF($H89="Sim",$I89*$J89,0)),""))</f>
        <v/>
      </c>
      <c r="L89" s="41">
        <f>IF($A89="","",IF('Parâmetros'!$B$13&lt;&gt;"Pronto","",IFERROR(IF($G89="Dinheiro",'Parâmetros'!$B$5,IF($G89="Cartão/vale",'Parâmetros'!$B$6,"")),"")))</f>
        <v/>
      </c>
      <c r="M89" s="41">
        <f>IF($A89="","",IFERROR(IF(OR($K89="",$L89=""),"",MIN($K89,$I89*$L89)),""))</f>
        <v/>
      </c>
      <c r="N89" s="41">
        <f>IF($A89="","",IFERROR(IF(OR($K89="",$M89=""),"",MAX($K89-$M89,0)),""))</f>
        <v/>
      </c>
      <c r="O89" s="41">
        <f>IF($A89="","",IFERROR(IF(OR($N89="",'Parâmetros'!$B$7=""),"",$N89*'Parâmetros'!$B$7),""))</f>
        <v/>
      </c>
      <c r="P89" s="41">
        <f>IF($A89="","",IFERROR(IF(OR($N89="",'Parâmetros'!$B$8=""),"",$N89*'Parâmetros'!$B$8),""))</f>
        <v/>
      </c>
      <c r="Q89" s="40" t="n"/>
      <c r="R89" s="41">
        <f>IF($A89="","",IFERROR(IF(OR($K89="",$Q89=""),"",$Q89-$K89),""))</f>
        <v/>
      </c>
      <c r="S89" s="13">
        <f>IF($A89="","",IFERROR(IF('Parâmetros'!$B$13&lt;&gt;"Pronto","Parâmetros pendentes",IF($H89="Pendente","Rever elegibilidade",IF($H89="Não",IF(AND($K89=0,$Q89&lt;&gt;"",$Q89=0),"Conferido","Pagamento a rever"),IF(OR($B89="",$C89="",$D89="",$E89="",$F89="",$G89="",$H89="",$I89="",$J89="",$Q89=""),"Dados incompletos",IF(AND($R89&lt;='Parâmetros'!$B$9,$R89&gt;=0-'Parâmetros'!$B$9),"Conferido","Divergência"))))),"Verificar dados"))</f>
        <v/>
      </c>
      <c r="T89" s="21" t="n"/>
      <c r="U89" s="21" t="n"/>
    </row>
    <row r="90">
      <c r="A90" s="19">
        <f>IF(COUNTA($B90:$J90)=0,"","SA-"&amp;TEXT(ROW()-7,"000"))</f>
        <v/>
      </c>
      <c r="B90" s="39" t="n"/>
      <c r="C90" s="21" t="n"/>
      <c r="D90" s="22" t="n"/>
      <c r="E90" s="21" t="n"/>
      <c r="F90" s="21" t="n"/>
      <c r="G90" s="21" t="n"/>
      <c r="H90" s="22" t="n"/>
      <c r="I90" s="23" t="n"/>
      <c r="J90" s="40" t="n"/>
      <c r="K90" s="41">
        <f>IF($A90="","",IFERROR(IF(OR($I90="",$J90=""),"",IF($H90="Sim",$I90*$J90,0)),""))</f>
        <v/>
      </c>
      <c r="L90" s="41">
        <f>IF($A90="","",IF('Parâmetros'!$B$13&lt;&gt;"Pronto","",IFERROR(IF($G90="Dinheiro",'Parâmetros'!$B$5,IF($G90="Cartão/vale",'Parâmetros'!$B$6,"")),"")))</f>
        <v/>
      </c>
      <c r="M90" s="41">
        <f>IF($A90="","",IFERROR(IF(OR($K90="",$L90=""),"",MIN($K90,$I90*$L90)),""))</f>
        <v/>
      </c>
      <c r="N90" s="41">
        <f>IF($A90="","",IFERROR(IF(OR($K90="",$M90=""),"",MAX($K90-$M90,0)),""))</f>
        <v/>
      </c>
      <c r="O90" s="41">
        <f>IF($A90="","",IFERROR(IF(OR($N90="",'Parâmetros'!$B$7=""),"",$N90*'Parâmetros'!$B$7),""))</f>
        <v/>
      </c>
      <c r="P90" s="41">
        <f>IF($A90="","",IFERROR(IF(OR($N90="",'Parâmetros'!$B$8=""),"",$N90*'Parâmetros'!$B$8),""))</f>
        <v/>
      </c>
      <c r="Q90" s="40" t="n"/>
      <c r="R90" s="41">
        <f>IF($A90="","",IFERROR(IF(OR($K90="",$Q90=""),"",$Q90-$K90),""))</f>
        <v/>
      </c>
      <c r="S90" s="13">
        <f>IF($A90="","",IFERROR(IF('Parâmetros'!$B$13&lt;&gt;"Pronto","Parâmetros pendentes",IF($H90="Pendente","Rever elegibilidade",IF($H90="Não",IF(AND($K90=0,$Q90&lt;&gt;"",$Q90=0),"Conferido","Pagamento a rever"),IF(OR($B90="",$C90="",$D90="",$E90="",$F90="",$G90="",$H90="",$I90="",$J90="",$Q90=""),"Dados incompletos",IF(AND($R90&lt;='Parâmetros'!$B$9,$R90&gt;=0-'Parâmetros'!$B$9),"Conferido","Divergência"))))),"Verificar dados"))</f>
        <v/>
      </c>
      <c r="T90" s="21" t="n"/>
      <c r="U90" s="21" t="n"/>
    </row>
    <row r="91">
      <c r="A91" s="19">
        <f>IF(COUNTA($B91:$J91)=0,"","SA-"&amp;TEXT(ROW()-7,"000"))</f>
        <v/>
      </c>
      <c r="B91" s="39" t="n"/>
      <c r="C91" s="21" t="n"/>
      <c r="D91" s="22" t="n"/>
      <c r="E91" s="21" t="n"/>
      <c r="F91" s="21" t="n"/>
      <c r="G91" s="21" t="n"/>
      <c r="H91" s="22" t="n"/>
      <c r="I91" s="23" t="n"/>
      <c r="J91" s="40" t="n"/>
      <c r="K91" s="41">
        <f>IF($A91="","",IFERROR(IF(OR($I91="",$J91=""),"",IF($H91="Sim",$I91*$J91,0)),""))</f>
        <v/>
      </c>
      <c r="L91" s="41">
        <f>IF($A91="","",IF('Parâmetros'!$B$13&lt;&gt;"Pronto","",IFERROR(IF($G91="Dinheiro",'Parâmetros'!$B$5,IF($G91="Cartão/vale",'Parâmetros'!$B$6,"")),"")))</f>
        <v/>
      </c>
      <c r="M91" s="41">
        <f>IF($A91="","",IFERROR(IF(OR($K91="",$L91=""),"",MIN($K91,$I91*$L91)),""))</f>
        <v/>
      </c>
      <c r="N91" s="41">
        <f>IF($A91="","",IFERROR(IF(OR($K91="",$M91=""),"",MAX($K91-$M91,0)),""))</f>
        <v/>
      </c>
      <c r="O91" s="41">
        <f>IF($A91="","",IFERROR(IF(OR($N91="",'Parâmetros'!$B$7=""),"",$N91*'Parâmetros'!$B$7),""))</f>
        <v/>
      </c>
      <c r="P91" s="41">
        <f>IF($A91="","",IFERROR(IF(OR($N91="",'Parâmetros'!$B$8=""),"",$N91*'Parâmetros'!$B$8),""))</f>
        <v/>
      </c>
      <c r="Q91" s="40" t="n"/>
      <c r="R91" s="41">
        <f>IF($A91="","",IFERROR(IF(OR($K91="",$Q91=""),"",$Q91-$K91),""))</f>
        <v/>
      </c>
      <c r="S91" s="13">
        <f>IF($A91="","",IFERROR(IF('Parâmetros'!$B$13&lt;&gt;"Pronto","Parâmetros pendentes",IF($H91="Pendente","Rever elegibilidade",IF($H91="Não",IF(AND($K91=0,$Q91&lt;&gt;"",$Q91=0),"Conferido","Pagamento a rever"),IF(OR($B91="",$C91="",$D91="",$E91="",$F91="",$G91="",$H91="",$I91="",$J91="",$Q91=""),"Dados incompletos",IF(AND($R91&lt;='Parâmetros'!$B$9,$R91&gt;=0-'Parâmetros'!$B$9),"Conferido","Divergência"))))),"Verificar dados"))</f>
        <v/>
      </c>
      <c r="T91" s="21" t="n"/>
      <c r="U91" s="21" t="n"/>
    </row>
    <row r="92">
      <c r="A92" s="19">
        <f>IF(COUNTA($B92:$J92)=0,"","SA-"&amp;TEXT(ROW()-7,"000"))</f>
        <v/>
      </c>
      <c r="B92" s="39" t="n"/>
      <c r="C92" s="21" t="n"/>
      <c r="D92" s="22" t="n"/>
      <c r="E92" s="21" t="n"/>
      <c r="F92" s="21" t="n"/>
      <c r="G92" s="21" t="n"/>
      <c r="H92" s="22" t="n"/>
      <c r="I92" s="23" t="n"/>
      <c r="J92" s="40" t="n"/>
      <c r="K92" s="41">
        <f>IF($A92="","",IFERROR(IF(OR($I92="",$J92=""),"",IF($H92="Sim",$I92*$J92,0)),""))</f>
        <v/>
      </c>
      <c r="L92" s="41">
        <f>IF($A92="","",IF('Parâmetros'!$B$13&lt;&gt;"Pronto","",IFERROR(IF($G92="Dinheiro",'Parâmetros'!$B$5,IF($G92="Cartão/vale",'Parâmetros'!$B$6,"")),"")))</f>
        <v/>
      </c>
      <c r="M92" s="41">
        <f>IF($A92="","",IFERROR(IF(OR($K92="",$L92=""),"",MIN($K92,$I92*$L92)),""))</f>
        <v/>
      </c>
      <c r="N92" s="41">
        <f>IF($A92="","",IFERROR(IF(OR($K92="",$M92=""),"",MAX($K92-$M92,0)),""))</f>
        <v/>
      </c>
      <c r="O92" s="41">
        <f>IF($A92="","",IFERROR(IF(OR($N92="",'Parâmetros'!$B$7=""),"",$N92*'Parâmetros'!$B$7),""))</f>
        <v/>
      </c>
      <c r="P92" s="41">
        <f>IF($A92="","",IFERROR(IF(OR($N92="",'Parâmetros'!$B$8=""),"",$N92*'Parâmetros'!$B$8),""))</f>
        <v/>
      </c>
      <c r="Q92" s="40" t="n"/>
      <c r="R92" s="41">
        <f>IF($A92="","",IFERROR(IF(OR($K92="",$Q92=""),"",$Q92-$K92),""))</f>
        <v/>
      </c>
      <c r="S92" s="13">
        <f>IF($A92="","",IFERROR(IF('Parâmetros'!$B$13&lt;&gt;"Pronto","Parâmetros pendentes",IF($H92="Pendente","Rever elegibilidade",IF($H92="Não",IF(AND($K92=0,$Q92&lt;&gt;"",$Q92=0),"Conferido","Pagamento a rever"),IF(OR($B92="",$C92="",$D92="",$E92="",$F92="",$G92="",$H92="",$I92="",$J92="",$Q92=""),"Dados incompletos",IF(AND($R92&lt;='Parâmetros'!$B$9,$R92&gt;=0-'Parâmetros'!$B$9),"Conferido","Divergência"))))),"Verificar dados"))</f>
        <v/>
      </c>
      <c r="T92" s="21" t="n"/>
      <c r="U92" s="21" t="n"/>
    </row>
    <row r="93">
      <c r="A93" s="19">
        <f>IF(COUNTA($B93:$J93)=0,"","SA-"&amp;TEXT(ROW()-7,"000"))</f>
        <v/>
      </c>
      <c r="B93" s="39" t="n"/>
      <c r="C93" s="21" t="n"/>
      <c r="D93" s="22" t="n"/>
      <c r="E93" s="21" t="n"/>
      <c r="F93" s="21" t="n"/>
      <c r="G93" s="21" t="n"/>
      <c r="H93" s="22" t="n"/>
      <c r="I93" s="23" t="n"/>
      <c r="J93" s="40" t="n"/>
      <c r="K93" s="41">
        <f>IF($A93="","",IFERROR(IF(OR($I93="",$J93=""),"",IF($H93="Sim",$I93*$J93,0)),""))</f>
        <v/>
      </c>
      <c r="L93" s="41">
        <f>IF($A93="","",IF('Parâmetros'!$B$13&lt;&gt;"Pronto","",IFERROR(IF($G93="Dinheiro",'Parâmetros'!$B$5,IF($G93="Cartão/vale",'Parâmetros'!$B$6,"")),"")))</f>
        <v/>
      </c>
      <c r="M93" s="41">
        <f>IF($A93="","",IFERROR(IF(OR($K93="",$L93=""),"",MIN($K93,$I93*$L93)),""))</f>
        <v/>
      </c>
      <c r="N93" s="41">
        <f>IF($A93="","",IFERROR(IF(OR($K93="",$M93=""),"",MAX($K93-$M93,0)),""))</f>
        <v/>
      </c>
      <c r="O93" s="41">
        <f>IF($A93="","",IFERROR(IF(OR($N93="",'Parâmetros'!$B$7=""),"",$N93*'Parâmetros'!$B$7),""))</f>
        <v/>
      </c>
      <c r="P93" s="41">
        <f>IF($A93="","",IFERROR(IF(OR($N93="",'Parâmetros'!$B$8=""),"",$N93*'Parâmetros'!$B$8),""))</f>
        <v/>
      </c>
      <c r="Q93" s="40" t="n"/>
      <c r="R93" s="41">
        <f>IF($A93="","",IFERROR(IF(OR($K93="",$Q93=""),"",$Q93-$K93),""))</f>
        <v/>
      </c>
      <c r="S93" s="13">
        <f>IF($A93="","",IFERROR(IF('Parâmetros'!$B$13&lt;&gt;"Pronto","Parâmetros pendentes",IF($H93="Pendente","Rever elegibilidade",IF($H93="Não",IF(AND($K93=0,$Q93&lt;&gt;"",$Q93=0),"Conferido","Pagamento a rever"),IF(OR($B93="",$C93="",$D93="",$E93="",$F93="",$G93="",$H93="",$I93="",$J93="",$Q93=""),"Dados incompletos",IF(AND($R93&lt;='Parâmetros'!$B$9,$R93&gt;=0-'Parâmetros'!$B$9),"Conferido","Divergência"))))),"Verificar dados"))</f>
        <v/>
      </c>
      <c r="T93" s="21" t="n"/>
      <c r="U93" s="21" t="n"/>
    </row>
    <row r="94">
      <c r="A94" s="19">
        <f>IF(COUNTA($B94:$J94)=0,"","SA-"&amp;TEXT(ROW()-7,"000"))</f>
        <v/>
      </c>
      <c r="B94" s="39" t="n"/>
      <c r="C94" s="21" t="n"/>
      <c r="D94" s="22" t="n"/>
      <c r="E94" s="21" t="n"/>
      <c r="F94" s="21" t="n"/>
      <c r="G94" s="21" t="n"/>
      <c r="H94" s="22" t="n"/>
      <c r="I94" s="23" t="n"/>
      <c r="J94" s="40" t="n"/>
      <c r="K94" s="41">
        <f>IF($A94="","",IFERROR(IF(OR($I94="",$J94=""),"",IF($H94="Sim",$I94*$J94,0)),""))</f>
        <v/>
      </c>
      <c r="L94" s="41">
        <f>IF($A94="","",IF('Parâmetros'!$B$13&lt;&gt;"Pronto","",IFERROR(IF($G94="Dinheiro",'Parâmetros'!$B$5,IF($G94="Cartão/vale",'Parâmetros'!$B$6,"")),"")))</f>
        <v/>
      </c>
      <c r="M94" s="41">
        <f>IF($A94="","",IFERROR(IF(OR($K94="",$L94=""),"",MIN($K94,$I94*$L94)),""))</f>
        <v/>
      </c>
      <c r="N94" s="41">
        <f>IF($A94="","",IFERROR(IF(OR($K94="",$M94=""),"",MAX($K94-$M94,0)),""))</f>
        <v/>
      </c>
      <c r="O94" s="41">
        <f>IF($A94="","",IFERROR(IF(OR($N94="",'Parâmetros'!$B$7=""),"",$N94*'Parâmetros'!$B$7),""))</f>
        <v/>
      </c>
      <c r="P94" s="41">
        <f>IF($A94="","",IFERROR(IF(OR($N94="",'Parâmetros'!$B$8=""),"",$N94*'Parâmetros'!$B$8),""))</f>
        <v/>
      </c>
      <c r="Q94" s="40" t="n"/>
      <c r="R94" s="41">
        <f>IF($A94="","",IFERROR(IF(OR($K94="",$Q94=""),"",$Q94-$K94),""))</f>
        <v/>
      </c>
      <c r="S94" s="13">
        <f>IF($A94="","",IFERROR(IF('Parâmetros'!$B$13&lt;&gt;"Pronto","Parâmetros pendentes",IF($H94="Pendente","Rever elegibilidade",IF($H94="Não",IF(AND($K94=0,$Q94&lt;&gt;"",$Q94=0),"Conferido","Pagamento a rever"),IF(OR($B94="",$C94="",$D94="",$E94="",$F94="",$G94="",$H94="",$I94="",$J94="",$Q94=""),"Dados incompletos",IF(AND($R94&lt;='Parâmetros'!$B$9,$R94&gt;=0-'Parâmetros'!$B$9),"Conferido","Divergência"))))),"Verificar dados"))</f>
        <v/>
      </c>
      <c r="T94" s="21" t="n"/>
      <c r="U94" s="21" t="n"/>
    </row>
    <row r="95">
      <c r="A95" s="19">
        <f>IF(COUNTA($B95:$J95)=0,"","SA-"&amp;TEXT(ROW()-7,"000"))</f>
        <v/>
      </c>
      <c r="B95" s="39" t="n"/>
      <c r="C95" s="21" t="n"/>
      <c r="D95" s="22" t="n"/>
      <c r="E95" s="21" t="n"/>
      <c r="F95" s="21" t="n"/>
      <c r="G95" s="21" t="n"/>
      <c r="H95" s="22" t="n"/>
      <c r="I95" s="23" t="n"/>
      <c r="J95" s="40" t="n"/>
      <c r="K95" s="41">
        <f>IF($A95="","",IFERROR(IF(OR($I95="",$J95=""),"",IF($H95="Sim",$I95*$J95,0)),""))</f>
        <v/>
      </c>
      <c r="L95" s="41">
        <f>IF($A95="","",IF('Parâmetros'!$B$13&lt;&gt;"Pronto","",IFERROR(IF($G95="Dinheiro",'Parâmetros'!$B$5,IF($G95="Cartão/vale",'Parâmetros'!$B$6,"")),"")))</f>
        <v/>
      </c>
      <c r="M95" s="41">
        <f>IF($A95="","",IFERROR(IF(OR($K95="",$L95=""),"",MIN($K95,$I95*$L95)),""))</f>
        <v/>
      </c>
      <c r="N95" s="41">
        <f>IF($A95="","",IFERROR(IF(OR($K95="",$M95=""),"",MAX($K95-$M95,0)),""))</f>
        <v/>
      </c>
      <c r="O95" s="41">
        <f>IF($A95="","",IFERROR(IF(OR($N95="",'Parâmetros'!$B$7=""),"",$N95*'Parâmetros'!$B$7),""))</f>
        <v/>
      </c>
      <c r="P95" s="41">
        <f>IF($A95="","",IFERROR(IF(OR($N95="",'Parâmetros'!$B$8=""),"",$N95*'Parâmetros'!$B$8),""))</f>
        <v/>
      </c>
      <c r="Q95" s="40" t="n"/>
      <c r="R95" s="41">
        <f>IF($A95="","",IFERROR(IF(OR($K95="",$Q95=""),"",$Q95-$K95),""))</f>
        <v/>
      </c>
      <c r="S95" s="13">
        <f>IF($A95="","",IFERROR(IF('Parâmetros'!$B$13&lt;&gt;"Pronto","Parâmetros pendentes",IF($H95="Pendente","Rever elegibilidade",IF($H95="Não",IF(AND($K95=0,$Q95&lt;&gt;"",$Q95=0),"Conferido","Pagamento a rever"),IF(OR($B95="",$C95="",$D95="",$E95="",$F95="",$G95="",$H95="",$I95="",$J95="",$Q95=""),"Dados incompletos",IF(AND($R95&lt;='Parâmetros'!$B$9,$R95&gt;=0-'Parâmetros'!$B$9),"Conferido","Divergência"))))),"Verificar dados"))</f>
        <v/>
      </c>
      <c r="T95" s="21" t="n"/>
      <c r="U95" s="21" t="n"/>
    </row>
    <row r="96">
      <c r="A96" s="19">
        <f>IF(COUNTA($B96:$J96)=0,"","SA-"&amp;TEXT(ROW()-7,"000"))</f>
        <v/>
      </c>
      <c r="B96" s="39" t="n"/>
      <c r="C96" s="21" t="n"/>
      <c r="D96" s="22" t="n"/>
      <c r="E96" s="21" t="n"/>
      <c r="F96" s="21" t="n"/>
      <c r="G96" s="21" t="n"/>
      <c r="H96" s="22" t="n"/>
      <c r="I96" s="23" t="n"/>
      <c r="J96" s="40" t="n"/>
      <c r="K96" s="41">
        <f>IF($A96="","",IFERROR(IF(OR($I96="",$J96=""),"",IF($H96="Sim",$I96*$J96,0)),""))</f>
        <v/>
      </c>
      <c r="L96" s="41">
        <f>IF($A96="","",IF('Parâmetros'!$B$13&lt;&gt;"Pronto","",IFERROR(IF($G96="Dinheiro",'Parâmetros'!$B$5,IF($G96="Cartão/vale",'Parâmetros'!$B$6,"")),"")))</f>
        <v/>
      </c>
      <c r="M96" s="41">
        <f>IF($A96="","",IFERROR(IF(OR($K96="",$L96=""),"",MIN($K96,$I96*$L96)),""))</f>
        <v/>
      </c>
      <c r="N96" s="41">
        <f>IF($A96="","",IFERROR(IF(OR($K96="",$M96=""),"",MAX($K96-$M96,0)),""))</f>
        <v/>
      </c>
      <c r="O96" s="41">
        <f>IF($A96="","",IFERROR(IF(OR($N96="",'Parâmetros'!$B$7=""),"",$N96*'Parâmetros'!$B$7),""))</f>
        <v/>
      </c>
      <c r="P96" s="41">
        <f>IF($A96="","",IFERROR(IF(OR($N96="",'Parâmetros'!$B$8=""),"",$N96*'Parâmetros'!$B$8),""))</f>
        <v/>
      </c>
      <c r="Q96" s="40" t="n"/>
      <c r="R96" s="41">
        <f>IF($A96="","",IFERROR(IF(OR($K96="",$Q96=""),"",$Q96-$K96),""))</f>
        <v/>
      </c>
      <c r="S96" s="13">
        <f>IF($A96="","",IFERROR(IF('Parâmetros'!$B$13&lt;&gt;"Pronto","Parâmetros pendentes",IF($H96="Pendente","Rever elegibilidade",IF($H96="Não",IF(AND($K96=0,$Q96&lt;&gt;"",$Q96=0),"Conferido","Pagamento a rever"),IF(OR($B96="",$C96="",$D96="",$E96="",$F96="",$G96="",$H96="",$I96="",$J96="",$Q96=""),"Dados incompletos",IF(AND($R96&lt;='Parâmetros'!$B$9,$R96&gt;=0-'Parâmetros'!$B$9),"Conferido","Divergência"))))),"Verificar dados"))</f>
        <v/>
      </c>
      <c r="T96" s="21" t="n"/>
      <c r="U96" s="21" t="n"/>
    </row>
    <row r="97">
      <c r="A97" s="19">
        <f>IF(COUNTA($B97:$J97)=0,"","SA-"&amp;TEXT(ROW()-7,"000"))</f>
        <v/>
      </c>
      <c r="B97" s="39" t="n"/>
      <c r="C97" s="21" t="n"/>
      <c r="D97" s="22" t="n"/>
      <c r="E97" s="21" t="n"/>
      <c r="F97" s="21" t="n"/>
      <c r="G97" s="21" t="n"/>
      <c r="H97" s="22" t="n"/>
      <c r="I97" s="23" t="n"/>
      <c r="J97" s="40" t="n"/>
      <c r="K97" s="41">
        <f>IF($A97="","",IFERROR(IF(OR($I97="",$J97=""),"",IF($H97="Sim",$I97*$J97,0)),""))</f>
        <v/>
      </c>
      <c r="L97" s="41">
        <f>IF($A97="","",IF('Parâmetros'!$B$13&lt;&gt;"Pronto","",IFERROR(IF($G97="Dinheiro",'Parâmetros'!$B$5,IF($G97="Cartão/vale",'Parâmetros'!$B$6,"")),"")))</f>
        <v/>
      </c>
      <c r="M97" s="41">
        <f>IF($A97="","",IFERROR(IF(OR($K97="",$L97=""),"",MIN($K97,$I97*$L97)),""))</f>
        <v/>
      </c>
      <c r="N97" s="41">
        <f>IF($A97="","",IFERROR(IF(OR($K97="",$M97=""),"",MAX($K97-$M97,0)),""))</f>
        <v/>
      </c>
      <c r="O97" s="41">
        <f>IF($A97="","",IFERROR(IF(OR($N97="",'Parâmetros'!$B$7=""),"",$N97*'Parâmetros'!$B$7),""))</f>
        <v/>
      </c>
      <c r="P97" s="41">
        <f>IF($A97="","",IFERROR(IF(OR($N97="",'Parâmetros'!$B$8=""),"",$N97*'Parâmetros'!$B$8),""))</f>
        <v/>
      </c>
      <c r="Q97" s="40" t="n"/>
      <c r="R97" s="41">
        <f>IF($A97="","",IFERROR(IF(OR($K97="",$Q97=""),"",$Q97-$K97),""))</f>
        <v/>
      </c>
      <c r="S97" s="13">
        <f>IF($A97="","",IFERROR(IF('Parâmetros'!$B$13&lt;&gt;"Pronto","Parâmetros pendentes",IF($H97="Pendente","Rever elegibilidade",IF($H97="Não",IF(AND($K97=0,$Q97&lt;&gt;"",$Q97=0),"Conferido","Pagamento a rever"),IF(OR($B97="",$C97="",$D97="",$E97="",$F97="",$G97="",$H97="",$I97="",$J97="",$Q97=""),"Dados incompletos",IF(AND($R97&lt;='Parâmetros'!$B$9,$R97&gt;=0-'Parâmetros'!$B$9),"Conferido","Divergência"))))),"Verificar dados"))</f>
        <v/>
      </c>
      <c r="T97" s="21" t="n"/>
      <c r="U97" s="21" t="n"/>
    </row>
    <row r="98">
      <c r="A98" s="19">
        <f>IF(COUNTA($B98:$J98)=0,"","SA-"&amp;TEXT(ROW()-7,"000"))</f>
        <v/>
      </c>
      <c r="B98" s="39" t="n"/>
      <c r="C98" s="21" t="n"/>
      <c r="D98" s="22" t="n"/>
      <c r="E98" s="21" t="n"/>
      <c r="F98" s="21" t="n"/>
      <c r="G98" s="21" t="n"/>
      <c r="H98" s="22" t="n"/>
      <c r="I98" s="23" t="n"/>
      <c r="J98" s="40" t="n"/>
      <c r="K98" s="41">
        <f>IF($A98="","",IFERROR(IF(OR($I98="",$J98=""),"",IF($H98="Sim",$I98*$J98,0)),""))</f>
        <v/>
      </c>
      <c r="L98" s="41">
        <f>IF($A98="","",IF('Parâmetros'!$B$13&lt;&gt;"Pronto","",IFERROR(IF($G98="Dinheiro",'Parâmetros'!$B$5,IF($G98="Cartão/vale",'Parâmetros'!$B$6,"")),"")))</f>
        <v/>
      </c>
      <c r="M98" s="41">
        <f>IF($A98="","",IFERROR(IF(OR($K98="",$L98=""),"",MIN($K98,$I98*$L98)),""))</f>
        <v/>
      </c>
      <c r="N98" s="41">
        <f>IF($A98="","",IFERROR(IF(OR($K98="",$M98=""),"",MAX($K98-$M98,0)),""))</f>
        <v/>
      </c>
      <c r="O98" s="41">
        <f>IF($A98="","",IFERROR(IF(OR($N98="",'Parâmetros'!$B$7=""),"",$N98*'Parâmetros'!$B$7),""))</f>
        <v/>
      </c>
      <c r="P98" s="41">
        <f>IF($A98="","",IFERROR(IF(OR($N98="",'Parâmetros'!$B$8=""),"",$N98*'Parâmetros'!$B$8),""))</f>
        <v/>
      </c>
      <c r="Q98" s="40" t="n"/>
      <c r="R98" s="41">
        <f>IF($A98="","",IFERROR(IF(OR($K98="",$Q98=""),"",$Q98-$K98),""))</f>
        <v/>
      </c>
      <c r="S98" s="13">
        <f>IF($A98="","",IFERROR(IF('Parâmetros'!$B$13&lt;&gt;"Pronto","Parâmetros pendentes",IF($H98="Pendente","Rever elegibilidade",IF($H98="Não",IF(AND($K98=0,$Q98&lt;&gt;"",$Q98=0),"Conferido","Pagamento a rever"),IF(OR($B98="",$C98="",$D98="",$E98="",$F98="",$G98="",$H98="",$I98="",$J98="",$Q98=""),"Dados incompletos",IF(AND($R98&lt;='Parâmetros'!$B$9,$R98&gt;=0-'Parâmetros'!$B$9),"Conferido","Divergência"))))),"Verificar dados"))</f>
        <v/>
      </c>
      <c r="T98" s="21" t="n"/>
      <c r="U98" s="21" t="n"/>
    </row>
    <row r="99">
      <c r="A99" s="19">
        <f>IF(COUNTA($B99:$J99)=0,"","SA-"&amp;TEXT(ROW()-7,"000"))</f>
        <v/>
      </c>
      <c r="B99" s="39" t="n"/>
      <c r="C99" s="21" t="n"/>
      <c r="D99" s="22" t="n"/>
      <c r="E99" s="21" t="n"/>
      <c r="F99" s="21" t="n"/>
      <c r="G99" s="21" t="n"/>
      <c r="H99" s="22" t="n"/>
      <c r="I99" s="23" t="n"/>
      <c r="J99" s="40" t="n"/>
      <c r="K99" s="41">
        <f>IF($A99="","",IFERROR(IF(OR($I99="",$J99=""),"",IF($H99="Sim",$I99*$J99,0)),""))</f>
        <v/>
      </c>
      <c r="L99" s="41">
        <f>IF($A99="","",IF('Parâmetros'!$B$13&lt;&gt;"Pronto","",IFERROR(IF($G99="Dinheiro",'Parâmetros'!$B$5,IF($G99="Cartão/vale",'Parâmetros'!$B$6,"")),"")))</f>
        <v/>
      </c>
      <c r="M99" s="41">
        <f>IF($A99="","",IFERROR(IF(OR($K99="",$L99=""),"",MIN($K99,$I99*$L99)),""))</f>
        <v/>
      </c>
      <c r="N99" s="41">
        <f>IF($A99="","",IFERROR(IF(OR($K99="",$M99=""),"",MAX($K99-$M99,0)),""))</f>
        <v/>
      </c>
      <c r="O99" s="41">
        <f>IF($A99="","",IFERROR(IF(OR($N99="",'Parâmetros'!$B$7=""),"",$N99*'Parâmetros'!$B$7),""))</f>
        <v/>
      </c>
      <c r="P99" s="41">
        <f>IF($A99="","",IFERROR(IF(OR($N99="",'Parâmetros'!$B$8=""),"",$N99*'Parâmetros'!$B$8),""))</f>
        <v/>
      </c>
      <c r="Q99" s="40" t="n"/>
      <c r="R99" s="41">
        <f>IF($A99="","",IFERROR(IF(OR($K99="",$Q99=""),"",$Q99-$K99),""))</f>
        <v/>
      </c>
      <c r="S99" s="13">
        <f>IF($A99="","",IFERROR(IF('Parâmetros'!$B$13&lt;&gt;"Pronto","Parâmetros pendentes",IF($H99="Pendente","Rever elegibilidade",IF($H99="Não",IF(AND($K99=0,$Q99&lt;&gt;"",$Q99=0),"Conferido","Pagamento a rever"),IF(OR($B99="",$C99="",$D99="",$E99="",$F99="",$G99="",$H99="",$I99="",$J99="",$Q99=""),"Dados incompletos",IF(AND($R99&lt;='Parâmetros'!$B$9,$R99&gt;=0-'Parâmetros'!$B$9),"Conferido","Divergência"))))),"Verificar dados"))</f>
        <v/>
      </c>
      <c r="T99" s="21" t="n"/>
      <c r="U99" s="21" t="n"/>
    </row>
    <row r="100">
      <c r="A100" s="19">
        <f>IF(COUNTA($B100:$J100)=0,"","SA-"&amp;TEXT(ROW()-7,"000"))</f>
        <v/>
      </c>
      <c r="B100" s="39" t="n"/>
      <c r="C100" s="21" t="n"/>
      <c r="D100" s="22" t="n"/>
      <c r="E100" s="21" t="n"/>
      <c r="F100" s="21" t="n"/>
      <c r="G100" s="21" t="n"/>
      <c r="H100" s="22" t="n"/>
      <c r="I100" s="23" t="n"/>
      <c r="J100" s="40" t="n"/>
      <c r="K100" s="41">
        <f>IF($A100="","",IFERROR(IF(OR($I100="",$J100=""),"",IF($H100="Sim",$I100*$J100,0)),""))</f>
        <v/>
      </c>
      <c r="L100" s="41">
        <f>IF($A100="","",IF('Parâmetros'!$B$13&lt;&gt;"Pronto","",IFERROR(IF($G100="Dinheiro",'Parâmetros'!$B$5,IF($G100="Cartão/vale",'Parâmetros'!$B$6,"")),"")))</f>
        <v/>
      </c>
      <c r="M100" s="41">
        <f>IF($A100="","",IFERROR(IF(OR($K100="",$L100=""),"",MIN($K100,$I100*$L100)),""))</f>
        <v/>
      </c>
      <c r="N100" s="41">
        <f>IF($A100="","",IFERROR(IF(OR($K100="",$M100=""),"",MAX($K100-$M100,0)),""))</f>
        <v/>
      </c>
      <c r="O100" s="41">
        <f>IF($A100="","",IFERROR(IF(OR($N100="",'Parâmetros'!$B$7=""),"",$N100*'Parâmetros'!$B$7),""))</f>
        <v/>
      </c>
      <c r="P100" s="41">
        <f>IF($A100="","",IFERROR(IF(OR($N100="",'Parâmetros'!$B$8=""),"",$N100*'Parâmetros'!$B$8),""))</f>
        <v/>
      </c>
      <c r="Q100" s="40" t="n"/>
      <c r="R100" s="41">
        <f>IF($A100="","",IFERROR(IF(OR($K100="",$Q100=""),"",$Q100-$K100),""))</f>
        <v/>
      </c>
      <c r="S100" s="13">
        <f>IF($A100="","",IFERROR(IF('Parâmetros'!$B$13&lt;&gt;"Pronto","Parâmetros pendentes",IF($H100="Pendente","Rever elegibilidade",IF($H100="Não",IF(AND($K100=0,$Q100&lt;&gt;"",$Q100=0),"Conferido","Pagamento a rever"),IF(OR($B100="",$C100="",$D100="",$E100="",$F100="",$G100="",$H100="",$I100="",$J100="",$Q100=""),"Dados incompletos",IF(AND($R100&lt;='Parâmetros'!$B$9,$R100&gt;=0-'Parâmetros'!$B$9),"Conferido","Divergência"))))),"Verificar dados"))</f>
        <v/>
      </c>
      <c r="T100" s="21" t="n"/>
      <c r="U100" s="21" t="n"/>
    </row>
    <row r="101">
      <c r="A101" s="19">
        <f>IF(COUNTA($B101:$J101)=0,"","SA-"&amp;TEXT(ROW()-7,"000"))</f>
        <v/>
      </c>
      <c r="B101" s="39" t="n"/>
      <c r="C101" s="21" t="n"/>
      <c r="D101" s="22" t="n"/>
      <c r="E101" s="21" t="n"/>
      <c r="F101" s="21" t="n"/>
      <c r="G101" s="21" t="n"/>
      <c r="H101" s="22" t="n"/>
      <c r="I101" s="23" t="n"/>
      <c r="J101" s="40" t="n"/>
      <c r="K101" s="41">
        <f>IF($A101="","",IFERROR(IF(OR($I101="",$J101=""),"",IF($H101="Sim",$I101*$J101,0)),""))</f>
        <v/>
      </c>
      <c r="L101" s="41">
        <f>IF($A101="","",IF('Parâmetros'!$B$13&lt;&gt;"Pronto","",IFERROR(IF($G101="Dinheiro",'Parâmetros'!$B$5,IF($G101="Cartão/vale",'Parâmetros'!$B$6,"")),"")))</f>
        <v/>
      </c>
      <c r="M101" s="41">
        <f>IF($A101="","",IFERROR(IF(OR($K101="",$L101=""),"",MIN($K101,$I101*$L101)),""))</f>
        <v/>
      </c>
      <c r="N101" s="41">
        <f>IF($A101="","",IFERROR(IF(OR($K101="",$M101=""),"",MAX($K101-$M101,0)),""))</f>
        <v/>
      </c>
      <c r="O101" s="41">
        <f>IF($A101="","",IFERROR(IF(OR($N101="",'Parâmetros'!$B$7=""),"",$N101*'Parâmetros'!$B$7),""))</f>
        <v/>
      </c>
      <c r="P101" s="41">
        <f>IF($A101="","",IFERROR(IF(OR($N101="",'Parâmetros'!$B$8=""),"",$N101*'Parâmetros'!$B$8),""))</f>
        <v/>
      </c>
      <c r="Q101" s="40" t="n"/>
      <c r="R101" s="41">
        <f>IF($A101="","",IFERROR(IF(OR($K101="",$Q101=""),"",$Q101-$K101),""))</f>
        <v/>
      </c>
      <c r="S101" s="13">
        <f>IF($A101="","",IFERROR(IF('Parâmetros'!$B$13&lt;&gt;"Pronto","Parâmetros pendentes",IF($H101="Pendente","Rever elegibilidade",IF($H101="Não",IF(AND($K101=0,$Q101&lt;&gt;"",$Q101=0),"Conferido","Pagamento a rever"),IF(OR($B101="",$C101="",$D101="",$E101="",$F101="",$G101="",$H101="",$I101="",$J101="",$Q101=""),"Dados incompletos",IF(AND($R101&lt;='Parâmetros'!$B$9,$R101&gt;=0-'Parâmetros'!$B$9),"Conferido","Divergência"))))),"Verificar dados"))</f>
        <v/>
      </c>
      <c r="T101" s="21" t="n"/>
      <c r="U101" s="21" t="n"/>
    </row>
    <row r="102">
      <c r="A102" s="19">
        <f>IF(COUNTA($B102:$J102)=0,"","SA-"&amp;TEXT(ROW()-7,"000"))</f>
        <v/>
      </c>
      <c r="B102" s="39" t="n"/>
      <c r="C102" s="21" t="n"/>
      <c r="D102" s="22" t="n"/>
      <c r="E102" s="21" t="n"/>
      <c r="F102" s="21" t="n"/>
      <c r="G102" s="21" t="n"/>
      <c r="H102" s="22" t="n"/>
      <c r="I102" s="23" t="n"/>
      <c r="J102" s="40" t="n"/>
      <c r="K102" s="41">
        <f>IF($A102="","",IFERROR(IF(OR($I102="",$J102=""),"",IF($H102="Sim",$I102*$J102,0)),""))</f>
        <v/>
      </c>
      <c r="L102" s="41">
        <f>IF($A102="","",IF('Parâmetros'!$B$13&lt;&gt;"Pronto","",IFERROR(IF($G102="Dinheiro",'Parâmetros'!$B$5,IF($G102="Cartão/vale",'Parâmetros'!$B$6,"")),"")))</f>
        <v/>
      </c>
      <c r="M102" s="41">
        <f>IF($A102="","",IFERROR(IF(OR($K102="",$L102=""),"",MIN($K102,$I102*$L102)),""))</f>
        <v/>
      </c>
      <c r="N102" s="41">
        <f>IF($A102="","",IFERROR(IF(OR($K102="",$M102=""),"",MAX($K102-$M102,0)),""))</f>
        <v/>
      </c>
      <c r="O102" s="41">
        <f>IF($A102="","",IFERROR(IF(OR($N102="",'Parâmetros'!$B$7=""),"",$N102*'Parâmetros'!$B$7),""))</f>
        <v/>
      </c>
      <c r="P102" s="41">
        <f>IF($A102="","",IFERROR(IF(OR($N102="",'Parâmetros'!$B$8=""),"",$N102*'Parâmetros'!$B$8),""))</f>
        <v/>
      </c>
      <c r="Q102" s="40" t="n"/>
      <c r="R102" s="41">
        <f>IF($A102="","",IFERROR(IF(OR($K102="",$Q102=""),"",$Q102-$K102),""))</f>
        <v/>
      </c>
      <c r="S102" s="13">
        <f>IF($A102="","",IFERROR(IF('Parâmetros'!$B$13&lt;&gt;"Pronto","Parâmetros pendentes",IF($H102="Pendente","Rever elegibilidade",IF($H102="Não",IF(AND($K102=0,$Q102&lt;&gt;"",$Q102=0),"Conferido","Pagamento a rever"),IF(OR($B102="",$C102="",$D102="",$E102="",$F102="",$G102="",$H102="",$I102="",$J102="",$Q102=""),"Dados incompletos",IF(AND($R102&lt;='Parâmetros'!$B$9,$R102&gt;=0-'Parâmetros'!$B$9),"Conferido","Divergência"))))),"Verificar dados"))</f>
        <v/>
      </c>
      <c r="T102" s="21" t="n"/>
      <c r="U102" s="21" t="n"/>
    </row>
    <row r="103">
      <c r="A103" s="19">
        <f>IF(COUNTA($B103:$J103)=0,"","SA-"&amp;TEXT(ROW()-7,"000"))</f>
        <v/>
      </c>
      <c r="B103" s="39" t="n"/>
      <c r="C103" s="21" t="n"/>
      <c r="D103" s="22" t="n"/>
      <c r="E103" s="21" t="n"/>
      <c r="F103" s="21" t="n"/>
      <c r="G103" s="21" t="n"/>
      <c r="H103" s="22" t="n"/>
      <c r="I103" s="23" t="n"/>
      <c r="J103" s="40" t="n"/>
      <c r="K103" s="41">
        <f>IF($A103="","",IFERROR(IF(OR($I103="",$J103=""),"",IF($H103="Sim",$I103*$J103,0)),""))</f>
        <v/>
      </c>
      <c r="L103" s="41">
        <f>IF($A103="","",IF('Parâmetros'!$B$13&lt;&gt;"Pronto","",IFERROR(IF($G103="Dinheiro",'Parâmetros'!$B$5,IF($G103="Cartão/vale",'Parâmetros'!$B$6,"")),"")))</f>
        <v/>
      </c>
      <c r="M103" s="41">
        <f>IF($A103="","",IFERROR(IF(OR($K103="",$L103=""),"",MIN($K103,$I103*$L103)),""))</f>
        <v/>
      </c>
      <c r="N103" s="41">
        <f>IF($A103="","",IFERROR(IF(OR($K103="",$M103=""),"",MAX($K103-$M103,0)),""))</f>
        <v/>
      </c>
      <c r="O103" s="41">
        <f>IF($A103="","",IFERROR(IF(OR($N103="",'Parâmetros'!$B$7=""),"",$N103*'Parâmetros'!$B$7),""))</f>
        <v/>
      </c>
      <c r="P103" s="41">
        <f>IF($A103="","",IFERROR(IF(OR($N103="",'Parâmetros'!$B$8=""),"",$N103*'Parâmetros'!$B$8),""))</f>
        <v/>
      </c>
      <c r="Q103" s="40" t="n"/>
      <c r="R103" s="41">
        <f>IF($A103="","",IFERROR(IF(OR($K103="",$Q103=""),"",$Q103-$K103),""))</f>
        <v/>
      </c>
      <c r="S103" s="13">
        <f>IF($A103="","",IFERROR(IF('Parâmetros'!$B$13&lt;&gt;"Pronto","Parâmetros pendentes",IF($H103="Pendente","Rever elegibilidade",IF($H103="Não",IF(AND($K103=0,$Q103&lt;&gt;"",$Q103=0),"Conferido","Pagamento a rever"),IF(OR($B103="",$C103="",$D103="",$E103="",$F103="",$G103="",$H103="",$I103="",$J103="",$Q103=""),"Dados incompletos",IF(AND($R103&lt;='Parâmetros'!$B$9,$R103&gt;=0-'Parâmetros'!$B$9),"Conferido","Divergência"))))),"Verificar dados"))</f>
        <v/>
      </c>
      <c r="T103" s="21" t="n"/>
      <c r="U103" s="21" t="n"/>
    </row>
    <row r="104">
      <c r="A104" s="19">
        <f>IF(COUNTA($B104:$J104)=0,"","SA-"&amp;TEXT(ROW()-7,"000"))</f>
        <v/>
      </c>
      <c r="B104" s="39" t="n"/>
      <c r="C104" s="21" t="n"/>
      <c r="D104" s="22" t="n"/>
      <c r="E104" s="21" t="n"/>
      <c r="F104" s="21" t="n"/>
      <c r="G104" s="21" t="n"/>
      <c r="H104" s="22" t="n"/>
      <c r="I104" s="23" t="n"/>
      <c r="J104" s="40" t="n"/>
      <c r="K104" s="41">
        <f>IF($A104="","",IFERROR(IF(OR($I104="",$J104=""),"",IF($H104="Sim",$I104*$J104,0)),""))</f>
        <v/>
      </c>
      <c r="L104" s="41">
        <f>IF($A104="","",IF('Parâmetros'!$B$13&lt;&gt;"Pronto","",IFERROR(IF($G104="Dinheiro",'Parâmetros'!$B$5,IF($G104="Cartão/vale",'Parâmetros'!$B$6,"")),"")))</f>
        <v/>
      </c>
      <c r="M104" s="41">
        <f>IF($A104="","",IFERROR(IF(OR($K104="",$L104=""),"",MIN($K104,$I104*$L104)),""))</f>
        <v/>
      </c>
      <c r="N104" s="41">
        <f>IF($A104="","",IFERROR(IF(OR($K104="",$M104=""),"",MAX($K104-$M104,0)),""))</f>
        <v/>
      </c>
      <c r="O104" s="41">
        <f>IF($A104="","",IFERROR(IF(OR($N104="",'Parâmetros'!$B$7=""),"",$N104*'Parâmetros'!$B$7),""))</f>
        <v/>
      </c>
      <c r="P104" s="41">
        <f>IF($A104="","",IFERROR(IF(OR($N104="",'Parâmetros'!$B$8=""),"",$N104*'Parâmetros'!$B$8),""))</f>
        <v/>
      </c>
      <c r="Q104" s="40" t="n"/>
      <c r="R104" s="41">
        <f>IF($A104="","",IFERROR(IF(OR($K104="",$Q104=""),"",$Q104-$K104),""))</f>
        <v/>
      </c>
      <c r="S104" s="13">
        <f>IF($A104="","",IFERROR(IF('Parâmetros'!$B$13&lt;&gt;"Pronto","Parâmetros pendentes",IF($H104="Pendente","Rever elegibilidade",IF($H104="Não",IF(AND($K104=0,$Q104&lt;&gt;"",$Q104=0),"Conferido","Pagamento a rever"),IF(OR($B104="",$C104="",$D104="",$E104="",$F104="",$G104="",$H104="",$I104="",$J104="",$Q104=""),"Dados incompletos",IF(AND($R104&lt;='Parâmetros'!$B$9,$R104&gt;=0-'Parâmetros'!$B$9),"Conferido","Divergência"))))),"Verificar dados"))</f>
        <v/>
      </c>
      <c r="T104" s="21" t="n"/>
      <c r="U104" s="21" t="n"/>
    </row>
    <row r="105">
      <c r="A105" s="19">
        <f>IF(COUNTA($B105:$J105)=0,"","SA-"&amp;TEXT(ROW()-7,"000"))</f>
        <v/>
      </c>
      <c r="B105" s="39" t="n"/>
      <c r="C105" s="21" t="n"/>
      <c r="D105" s="22" t="n"/>
      <c r="E105" s="21" t="n"/>
      <c r="F105" s="21" t="n"/>
      <c r="G105" s="21" t="n"/>
      <c r="H105" s="22" t="n"/>
      <c r="I105" s="23" t="n"/>
      <c r="J105" s="40" t="n"/>
      <c r="K105" s="41">
        <f>IF($A105="","",IFERROR(IF(OR($I105="",$J105=""),"",IF($H105="Sim",$I105*$J105,0)),""))</f>
        <v/>
      </c>
      <c r="L105" s="41">
        <f>IF($A105="","",IF('Parâmetros'!$B$13&lt;&gt;"Pronto","",IFERROR(IF($G105="Dinheiro",'Parâmetros'!$B$5,IF($G105="Cartão/vale",'Parâmetros'!$B$6,"")),"")))</f>
        <v/>
      </c>
      <c r="M105" s="41">
        <f>IF($A105="","",IFERROR(IF(OR($K105="",$L105=""),"",MIN($K105,$I105*$L105)),""))</f>
        <v/>
      </c>
      <c r="N105" s="41">
        <f>IF($A105="","",IFERROR(IF(OR($K105="",$M105=""),"",MAX($K105-$M105,0)),""))</f>
        <v/>
      </c>
      <c r="O105" s="41">
        <f>IF($A105="","",IFERROR(IF(OR($N105="",'Parâmetros'!$B$7=""),"",$N105*'Parâmetros'!$B$7),""))</f>
        <v/>
      </c>
      <c r="P105" s="41">
        <f>IF($A105="","",IFERROR(IF(OR($N105="",'Parâmetros'!$B$8=""),"",$N105*'Parâmetros'!$B$8),""))</f>
        <v/>
      </c>
      <c r="Q105" s="40" t="n"/>
      <c r="R105" s="41">
        <f>IF($A105="","",IFERROR(IF(OR($K105="",$Q105=""),"",$Q105-$K105),""))</f>
        <v/>
      </c>
      <c r="S105" s="13">
        <f>IF($A105="","",IFERROR(IF('Parâmetros'!$B$13&lt;&gt;"Pronto","Parâmetros pendentes",IF($H105="Pendente","Rever elegibilidade",IF($H105="Não",IF(AND($K105=0,$Q105&lt;&gt;"",$Q105=0),"Conferido","Pagamento a rever"),IF(OR($B105="",$C105="",$D105="",$E105="",$F105="",$G105="",$H105="",$I105="",$J105="",$Q105=""),"Dados incompletos",IF(AND($R105&lt;='Parâmetros'!$B$9,$R105&gt;=0-'Parâmetros'!$B$9),"Conferido","Divergência"))))),"Verificar dados"))</f>
        <v/>
      </c>
      <c r="T105" s="21" t="n"/>
      <c r="U105" s="21" t="n"/>
    </row>
    <row r="106">
      <c r="A106" s="19">
        <f>IF(COUNTA($B106:$J106)=0,"","SA-"&amp;TEXT(ROW()-7,"000"))</f>
        <v/>
      </c>
      <c r="B106" s="39" t="n"/>
      <c r="C106" s="21" t="n"/>
      <c r="D106" s="22" t="n"/>
      <c r="E106" s="21" t="n"/>
      <c r="F106" s="21" t="n"/>
      <c r="G106" s="21" t="n"/>
      <c r="H106" s="22" t="n"/>
      <c r="I106" s="23" t="n"/>
      <c r="J106" s="40" t="n"/>
      <c r="K106" s="41">
        <f>IF($A106="","",IFERROR(IF(OR($I106="",$J106=""),"",IF($H106="Sim",$I106*$J106,0)),""))</f>
        <v/>
      </c>
      <c r="L106" s="41">
        <f>IF($A106="","",IF('Parâmetros'!$B$13&lt;&gt;"Pronto","",IFERROR(IF($G106="Dinheiro",'Parâmetros'!$B$5,IF($G106="Cartão/vale",'Parâmetros'!$B$6,"")),"")))</f>
        <v/>
      </c>
      <c r="M106" s="41">
        <f>IF($A106="","",IFERROR(IF(OR($K106="",$L106=""),"",MIN($K106,$I106*$L106)),""))</f>
        <v/>
      </c>
      <c r="N106" s="41">
        <f>IF($A106="","",IFERROR(IF(OR($K106="",$M106=""),"",MAX($K106-$M106,0)),""))</f>
        <v/>
      </c>
      <c r="O106" s="41">
        <f>IF($A106="","",IFERROR(IF(OR($N106="",'Parâmetros'!$B$7=""),"",$N106*'Parâmetros'!$B$7),""))</f>
        <v/>
      </c>
      <c r="P106" s="41">
        <f>IF($A106="","",IFERROR(IF(OR($N106="",'Parâmetros'!$B$8=""),"",$N106*'Parâmetros'!$B$8),""))</f>
        <v/>
      </c>
      <c r="Q106" s="40" t="n"/>
      <c r="R106" s="41">
        <f>IF($A106="","",IFERROR(IF(OR($K106="",$Q106=""),"",$Q106-$K106),""))</f>
        <v/>
      </c>
      <c r="S106" s="13">
        <f>IF($A106="","",IFERROR(IF('Parâmetros'!$B$13&lt;&gt;"Pronto","Parâmetros pendentes",IF($H106="Pendente","Rever elegibilidade",IF($H106="Não",IF(AND($K106=0,$Q106&lt;&gt;"",$Q106=0),"Conferido","Pagamento a rever"),IF(OR($B106="",$C106="",$D106="",$E106="",$F106="",$G106="",$H106="",$I106="",$J106="",$Q106=""),"Dados incompletos",IF(AND($R106&lt;='Parâmetros'!$B$9,$R106&gt;=0-'Parâmetros'!$B$9),"Conferido","Divergência"))))),"Verificar dados"))</f>
        <v/>
      </c>
      <c r="T106" s="21" t="n"/>
      <c r="U106" s="21" t="n"/>
    </row>
    <row r="107">
      <c r="A107" s="19">
        <f>IF(COUNTA($B107:$J107)=0,"","SA-"&amp;TEXT(ROW()-7,"000"))</f>
        <v/>
      </c>
      <c r="B107" s="39" t="n"/>
      <c r="C107" s="21" t="n"/>
      <c r="D107" s="22" t="n"/>
      <c r="E107" s="21" t="n"/>
      <c r="F107" s="21" t="n"/>
      <c r="G107" s="21" t="n"/>
      <c r="H107" s="22" t="n"/>
      <c r="I107" s="23" t="n"/>
      <c r="J107" s="40" t="n"/>
      <c r="K107" s="41">
        <f>IF($A107="","",IFERROR(IF(OR($I107="",$J107=""),"",IF($H107="Sim",$I107*$J107,0)),""))</f>
        <v/>
      </c>
      <c r="L107" s="41">
        <f>IF($A107="","",IF('Parâmetros'!$B$13&lt;&gt;"Pronto","",IFERROR(IF($G107="Dinheiro",'Parâmetros'!$B$5,IF($G107="Cartão/vale",'Parâmetros'!$B$6,"")),"")))</f>
        <v/>
      </c>
      <c r="M107" s="41">
        <f>IF($A107="","",IFERROR(IF(OR($K107="",$L107=""),"",MIN($K107,$I107*$L107)),""))</f>
        <v/>
      </c>
      <c r="N107" s="41">
        <f>IF($A107="","",IFERROR(IF(OR($K107="",$M107=""),"",MAX($K107-$M107,0)),""))</f>
        <v/>
      </c>
      <c r="O107" s="41">
        <f>IF($A107="","",IFERROR(IF(OR($N107="",'Parâmetros'!$B$7=""),"",$N107*'Parâmetros'!$B$7),""))</f>
        <v/>
      </c>
      <c r="P107" s="41">
        <f>IF($A107="","",IFERROR(IF(OR($N107="",'Parâmetros'!$B$8=""),"",$N107*'Parâmetros'!$B$8),""))</f>
        <v/>
      </c>
      <c r="Q107" s="40" t="n"/>
      <c r="R107" s="41">
        <f>IF($A107="","",IFERROR(IF(OR($K107="",$Q107=""),"",$Q107-$K107),""))</f>
        <v/>
      </c>
      <c r="S107" s="13">
        <f>IF($A107="","",IFERROR(IF('Parâmetros'!$B$13&lt;&gt;"Pronto","Parâmetros pendentes",IF($H107="Pendente","Rever elegibilidade",IF($H107="Não",IF(AND($K107=0,$Q107&lt;&gt;"",$Q107=0),"Conferido","Pagamento a rever"),IF(OR($B107="",$C107="",$D107="",$E107="",$F107="",$G107="",$H107="",$I107="",$J107="",$Q107=""),"Dados incompletos",IF(AND($R107&lt;='Parâmetros'!$B$9,$R107&gt;=0-'Parâmetros'!$B$9),"Conferido","Divergência"))))),"Verificar dados"))</f>
        <v/>
      </c>
      <c r="T107" s="21" t="n"/>
      <c r="U107" s="21" t="n"/>
    </row>
    <row r="108">
      <c r="A108" s="4" t="inlineStr">
        <is>
          <t>Totais filtrados</t>
        </is>
      </c>
      <c r="B108" s="4" t="n"/>
      <c r="C108" s="4" t="n"/>
      <c r="D108" s="4" t="n"/>
      <c r="E108" s="4" t="n"/>
      <c r="F108" s="4" t="n"/>
      <c r="G108" s="4" t="n"/>
      <c r="H108" s="4" t="n"/>
      <c r="I108" s="26">
        <f>SUBTOTAL(109,I8:I107)</f>
        <v/>
      </c>
      <c r="J108" s="4" t="n"/>
      <c r="K108" s="42">
        <f>SUBTOTAL(109,K8:K107)</f>
        <v/>
      </c>
      <c r="L108" s="4" t="n"/>
      <c r="M108" s="42">
        <f>SUBTOTAL(109,M8:M107)</f>
        <v/>
      </c>
      <c r="N108" s="42">
        <f>SUBTOTAL(109,N8:N107)</f>
        <v/>
      </c>
      <c r="O108" s="42">
        <f>SUBTOTAL(109,O8:O107)</f>
        <v/>
      </c>
      <c r="P108" s="42">
        <f>SUBTOTAL(109,P8:P107)</f>
        <v/>
      </c>
      <c r="Q108" s="42">
        <f>SUBTOTAL(109,Q8:Q107)</f>
        <v/>
      </c>
      <c r="R108" s="42">
        <f>SUBTOTAL(109,R8:R107)</f>
        <v/>
      </c>
      <c r="S108" s="4" t="n"/>
      <c r="T108" s="4" t="n"/>
      <c r="U108" s="4" t="n"/>
    </row>
  </sheetData>
  <mergeCells count="1">
    <mergeCell ref="A1:U1"/>
  </mergeCells>
  <conditionalFormatting sqref="S8:S107">
    <cfRule type="expression" priority="1" dxfId="0">
      <formula>$S8="Conferido"</formula>
    </cfRule>
    <cfRule type="expression" priority="2" dxfId="1">
      <formula>OR($S8="Divergência",$S8="Pagamento a rever",$S8="Verificar dados")</formula>
    </cfRule>
    <cfRule type="expression" priority="3" dxfId="2">
      <formula>OR($S8="Rever elegibilidade",$S8="Dados incompletos",$S8="Parâmetros pendentes")</formula>
    </cfRule>
  </conditionalFormatting>
  <dataValidations count="7">
    <dataValidation sqref="B8:B107" showErrorMessage="1" showInputMessage="1" allowBlank="1" errorTitle="Data inválida" error="Introduza uma data válida." type="date" operator="between">
      <formula1>1</formula1>
      <formula2>2958465</formula2>
    </dataValidation>
    <dataValidation sqref="F8:F107" showErrorMessage="1" showInputMessage="1" allowBlank="1" errorTitle="Vínculo ou contexto" error="Seleccione o vínculo ou contexto aplicável." type="list">
      <formula1>='Parâmetros'!$J$5:$J$8</formula1>
    </dataValidation>
    <dataValidation sqref="G8:G107" showErrorMessage="1" showInputMessage="1" allowBlank="1" errorTitle="Modalidade de pagamento" error="Seleccione Dinheiro ou Cartão/vale." type="list">
      <formula1>='Parâmetros'!$H$5:$H$6</formula1>
    </dataValidation>
    <dataValidation sqref="H8:H107" showErrorMessage="1" showInputMessage="1" allowBlank="1" errorTitle="Elegibilidade" error="Seleccione Sim, Não ou Pendente." type="list">
      <formula1>='Parâmetros'!$I$5:$I$7</formula1>
    </dataValidation>
    <dataValidation sqref="I8:I107" showErrorMessage="1" showInputMessage="1" allowBlank="1" errorTitle="Dias registados" error="Introduza um número inteiro entre 0 e 31." type="whole" operator="between">
      <formula1>0</formula1>
      <formula2>31</formula2>
    </dataValidation>
    <dataValidation sqref="J8:J107" showErrorMessage="1" showInputMessage="1" allowBlank="1" errorTitle="Valor diário" error="Introduza um montante igual ou superior a zero." type="decimal" operator="greaterThanOrEqual">
      <formula1>0</formula1>
    </dataValidation>
    <dataValidation sqref="Q8:Q107" showErrorMessage="1" showInputMessage="1" allowBlank="1" errorTitle="Montante processado" error="Introduza um montante igual ou superior a zero." type="decimal" operator="greaterThanOrEqual">
      <formula1>0</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tabColor rgb="000B4F6C"/>
    <outlinePr summaryBelow="1" summaryRight="1"/>
    <pageSetUpPr/>
  </sheetPr>
  <dimension ref="A1:K13"/>
  <sheetViews>
    <sheetView showGridLines="0" workbookViewId="0">
      <pane ySplit="3" topLeftCell="A4" activePane="bottomLeft" state="frozen"/>
      <selection pane="bottomLeft" activeCell="A1" sqref="A1"/>
    </sheetView>
  </sheetViews>
  <sheetFormatPr baseColWidth="8" defaultRowHeight="15"/>
  <cols>
    <col width="63" customWidth="1" min="1" max="1"/>
    <col width="34" customWidth="1" min="2" max="2"/>
    <col width="3" customWidth="1" min="3" max="3"/>
    <col width="3" customWidth="1" min="4" max="4"/>
    <col width="3" customWidth="1" min="5" max="5"/>
    <col width="3" customWidth="1" min="6" max="6"/>
    <col width="25" customWidth="1" min="8" max="8"/>
    <col width="24" customWidth="1" min="9" max="9"/>
    <col width="31" customWidth="1" min="10" max="10"/>
    <col width="22" customWidth="1" min="11" max="11"/>
  </cols>
  <sheetData>
    <row r="1" ht="28" customHeight="1">
      <c r="A1" s="1" t="inlineStr">
        <is>
          <t>Parâmetros de cálculo e conferência</t>
        </is>
      </c>
    </row>
    <row r="2" ht="22" customHeight="1">
      <c r="A2" s="2" t="inlineStr">
        <is>
          <t>Preencha e confirme estes campos antes de interpretar valores dependentes de limites, IRS ou Segurança Social.</t>
        </is>
      </c>
      <c r="B2" s="3" t="n"/>
      <c r="C2" s="3" t="n"/>
      <c r="D2" s="3" t="n"/>
      <c r="E2" s="3" t="n"/>
      <c r="F2" s="3" t="n"/>
    </row>
    <row r="3">
      <c r="H3" s="7" t="inlineStr">
        <is>
          <t>Listas de validação</t>
        </is>
      </c>
      <c r="I3" s="8" t="n"/>
      <c r="J3" s="8" t="n"/>
      <c r="K3" s="8" t="n"/>
    </row>
    <row r="4">
      <c r="A4" s="28" t="inlineStr">
        <is>
          <t>Estado dos parâmetros de enquadramento</t>
        </is>
      </c>
      <c r="B4" s="21" t="inlineStr">
        <is>
          <t>Pendente</t>
        </is>
      </c>
      <c r="H4" s="29" t="inlineStr">
        <is>
          <t>Modalidades de pagamento</t>
        </is>
      </c>
      <c r="I4" s="29" t="inlineStr">
        <is>
          <t>Elegibilidade confirmada</t>
        </is>
      </c>
      <c r="J4" s="29" t="inlineStr">
        <is>
          <t>Vínculo / contexto</t>
        </is>
      </c>
      <c r="K4" s="29" t="inlineStr">
        <is>
          <t>Estado dos parâmetros</t>
        </is>
      </c>
    </row>
    <row r="5">
      <c r="A5" s="28" t="inlineStr">
        <is>
          <t>Limite diário configurado — dinheiro</t>
        </is>
      </c>
      <c r="B5" s="43" t="n"/>
      <c r="H5" s="28" t="inlineStr">
        <is>
          <t>Dinheiro</t>
        </is>
      </c>
      <c r="I5" s="28" t="inlineStr">
        <is>
          <t>Sim</t>
        </is>
      </c>
      <c r="J5" s="28" t="inlineStr">
        <is>
          <t>Trabalhador por conta de outrem</t>
        </is>
      </c>
      <c r="K5" s="28" t="inlineStr">
        <is>
          <t>Pendente</t>
        </is>
      </c>
    </row>
    <row r="6">
      <c r="A6" s="28" t="inlineStr">
        <is>
          <t>Limite diário configurado — cartão/vale</t>
        </is>
      </c>
      <c r="B6" s="43" t="n"/>
      <c r="H6" s="31" t="inlineStr">
        <is>
          <t>Cartão/vale</t>
        </is>
      </c>
      <c r="I6" s="31" t="inlineStr">
        <is>
          <t>Não</t>
        </is>
      </c>
      <c r="J6" s="31" t="inlineStr">
        <is>
          <t>Membro de órgão estatutário</t>
        </is>
      </c>
      <c r="K6" s="31" t="inlineStr">
        <is>
          <t>Confirmado</t>
        </is>
      </c>
    </row>
    <row r="7">
      <c r="A7" s="28" t="inlineStr">
        <is>
          <t>Percentagem do excedente incluída na base indicativa de IRS</t>
        </is>
      </c>
      <c r="B7" s="44" t="n"/>
      <c r="H7" s="28" t="n"/>
      <c r="I7" s="28" t="inlineStr">
        <is>
          <t>Pendente</t>
        </is>
      </c>
      <c r="J7" s="28" t="inlineStr">
        <is>
          <t>Trabalhador independente</t>
        </is>
      </c>
      <c r="K7" s="28" t="n"/>
    </row>
    <row r="8">
      <c r="A8" s="28" t="inlineStr">
        <is>
          <t>Percentagem do excedente incluída na base indicativa de Segurança Social</t>
        </is>
      </c>
      <c r="B8" s="44" t="n"/>
      <c r="H8" s="31" t="n"/>
      <c r="I8" s="31" t="n"/>
      <c r="J8" s="31" t="inlineStr">
        <is>
          <t>Outro</t>
        </is>
      </c>
      <c r="K8" s="31" t="n"/>
    </row>
    <row r="9">
      <c r="A9" s="28" t="inlineStr">
        <is>
          <t>Tolerância de conferência</t>
        </is>
      </c>
      <c r="B9" s="43" t="n">
        <v>0.01</v>
      </c>
    </row>
    <row r="10">
      <c r="A10" s="28" t="inlineStr">
        <is>
          <t>Data de actualização</t>
        </is>
      </c>
      <c r="B10" s="45" t="n"/>
    </row>
    <row r="11">
      <c r="A11" s="28" t="inlineStr">
        <is>
          <t>Fonte oficial ou norma interna confirmada</t>
        </is>
      </c>
      <c r="B11" s="21" t="n"/>
    </row>
    <row r="12">
      <c r="A12" s="28" t="inlineStr">
        <is>
          <t>Responsável pela confirmação</t>
        </is>
      </c>
      <c r="B12" s="21" t="n"/>
    </row>
    <row r="13">
      <c r="A13" s="28" t="inlineStr">
        <is>
          <t>Verificação de completude</t>
        </is>
      </c>
      <c r="B13" s="13">
        <f>IFERROR(IF($B$4&lt;&gt;"Confirmado","Pendente",IF(OR($B$5="",$B$6="",$B$7="",$B$8="",$B$9="",$B$10="",$B$11="",$B$12=""),"Incompleto","Pronto")),"Verificar")</f>
        <v/>
      </c>
    </row>
  </sheetData>
  <mergeCells count="1">
    <mergeCell ref="A1:F1"/>
  </mergeCells>
  <conditionalFormatting sqref="B13">
    <cfRule type="expression" priority="1" dxfId="0">
      <formula>$B$13="Pronto"</formula>
    </cfRule>
    <cfRule type="expression" priority="2" dxfId="2">
      <formula>OR($B$13="Pendente",$B$13="Incompleto")</formula>
    </cfRule>
    <cfRule type="expression" priority="3" dxfId="1">
      <formula>$B$13="Verificar"</formula>
    </cfRule>
  </conditionalFormatting>
  <dataValidations count="5">
    <dataValidation sqref="B4" showErrorMessage="1" showInputMessage="1" allowBlank="0" errorTitle="Estado dos parâmetros" error="Seleccione Pendente ou Confirmado." type="list">
      <formula1>='Parâmetros'!$K$5:$K$6</formula1>
    </dataValidation>
    <dataValidation sqref="B5:B6" showErrorMessage="1" showInputMessage="1" allowBlank="1" errorTitle="Valor inválido" error="Introduza um montante igual ou superior a zero." type="decimal" operator="greaterThanOrEqual">
      <formula1>0</formula1>
    </dataValidation>
    <dataValidation sqref="B7:B8" showErrorMessage="1" showInputMessage="1" allowBlank="1" errorTitle="Percentagem inválida" error="Introduza uma percentagem entre 0% e 100%." type="decimal" operator="between">
      <formula1>0</formula1>
      <formula2>1</formula2>
    </dataValidation>
    <dataValidation sqref="B9" showErrorMessage="1" showInputMessage="1" allowBlank="1" errorTitle="Tolerância inválida" error="Introduza um montante igual ou superior a zero." type="decimal" operator="greaterThanOrEqual">
      <formula1>0</formula1>
    </dataValidation>
    <dataValidation sqref="B10" showErrorMessage="1" showInputMessage="1" allowBlank="1" errorTitle="Data inválida" error="Introduza uma data válida." type="date" operator="between">
      <formula1>1</formula1>
      <formula2>2958465</formula2>
    </dataValidation>
  </dataValidations>
  <pageMargins left="0.75" right="0.75" top="1" bottom="1" header="0.5" footer="0.5"/>
</worksheet>
</file>

<file path=xl/worksheets/sheet4.xml><?xml version="1.0" encoding="utf-8"?>
<worksheet xmlns="http://schemas.openxmlformats.org/spreadsheetml/2006/main">
  <sheetPr>
    <tabColor rgb="00146B4A"/>
    <outlinePr summaryBelow="1" summaryRight="1"/>
    <pageSetUpPr/>
  </sheetPr>
  <dimension ref="A1:H22"/>
  <sheetViews>
    <sheetView showGridLines="0" workbookViewId="0">
      <pane ySplit="2" topLeftCell="A3" activePane="bottomLeft" state="frozen"/>
      <selection pane="bottomLeft" activeCell="A1" sqref="A1"/>
    </sheetView>
  </sheetViews>
  <sheetFormatPr baseColWidth="8" defaultRowHeight="15"/>
  <cols>
    <col width="125" customWidth="1" min="1" max="1"/>
  </cols>
  <sheetData>
    <row r="1" ht="28" customHeight="1">
      <c r="A1" s="1" t="inlineStr">
        <is>
          <t>Instruções de utilização e limites do ficheiro</t>
        </is>
      </c>
    </row>
    <row r="3">
      <c r="A3" s="4" t="inlineStr">
        <is>
          <t>Finalidade</t>
        </is>
      </c>
    </row>
    <row r="4" ht="68" customHeight="1">
      <c r="A4" s="28" t="inlineStr">
        <is>
          <t>Este ficheiro permite registar, apurar e conferir valores de subsídio de alimentação por beneficiário e período. Inclui modalidades de pagamento em dinheiro e cartão/vale, bem como campos de referência para IRS e Segurança Social configurados pelo utilizador.</t>
        </is>
      </c>
    </row>
    <row r="6">
      <c r="A6" s="4" t="inlineStr">
        <is>
          <t>Antes de começar</t>
        </is>
      </c>
    </row>
    <row r="7" ht="105" customHeight="1">
      <c r="A7" s="28" t="inlineStr">
        <is>
          <t>1. Aceda à folha «Parâmetros».
2. Introduza os limites e factores aplicáveis ao seu caso.
3. Registe a fonte oficial, norma interna ou documento de confirmação utilizado.
4. Indique a data de actualização e o responsável pela confirmação.
5. Altere o estado dos parâmetros para «Confirmado».
6. Verifique se a célula «Verificação de completude» apresenta o estado «Pronto».</t>
        </is>
      </c>
    </row>
    <row r="9">
      <c r="A9" s="4" t="inlineStr">
        <is>
          <t>Registo operacional</t>
        </is>
      </c>
    </row>
    <row r="10" ht="68" customHeight="1">
      <c r="A10" s="28" t="inlineStr">
        <is>
          <t>Na folha «Registo», introduza apenas os campos amarelos.
Cada linha corresponde a um registo de subsídio de alimentação para um beneficiário e uma data de referência.
Utilize o estado «Pendente» quando a elegibilidade ou o enquadramento ainda necessitar de validação.
Registe o montante efectivamente processado para permitir a conferência automática.</t>
        </is>
      </c>
    </row>
    <row r="12">
      <c r="A12" s="4" t="inlineStr">
        <is>
          <t>Leitura dos resultados</t>
        </is>
      </c>
    </row>
    <row r="13" ht="68" customHeight="1">
      <c r="A13" s="28" t="inlineStr">
        <is>
          <t>O montante apurado corresponde aos dias registados multiplicados pelo valor diário acordado, apenas quando a elegibilidade estiver confirmada como «Sim».
O excedente face ao limite configurado só é apresentado quando os parâmetros estiverem completos e confirmados.
As bases indicativas para IRS e Segurança Social dependem exclusivamente das percentagens introduzidas em «Parâmetros».</t>
        </is>
      </c>
    </row>
    <row r="15">
      <c r="A15" s="4" t="inlineStr">
        <is>
          <t>Controlo final</t>
        </is>
      </c>
    </row>
    <row r="16" ht="68" customHeight="1">
      <c r="A16" s="28" t="inlineStr">
        <is>
          <t>Antes de concluir o período, confirme no «Painel»:
- se o período seleccionado está válido;
- se os parâmetros estão no estado «Pronto»;
- se não existem registos a rever;
- se a diferença entre montante apurado e montante processado está dentro da tolerância configurada.</t>
        </is>
      </c>
    </row>
    <row r="18">
      <c r="A18" s="4" t="inlineStr">
        <is>
          <t>Limites do ficheiro</t>
        </is>
      </c>
    </row>
    <row r="19" ht="105" customHeight="1">
      <c r="A19" s="28" t="inlineStr">
        <is>
          <t>Este ficheiro é uma ferramenta de registo e conferência. Não determina direitos laborais, não confirma automaticamente a elegibilidade de qualquer beneficiário e não substitui validação contabilística, fiscal, laboral ou contributiva.
Não calcula retenções na fonte, contribuições efectivas, declarações, recibos de vencimento, subsídios de férias, subsídios de Natal ou duodécimos.
Confirme sempre os valores, limites, enquadramentos e procedimentos aplicáveis na fonte oficial competente ou junto de profissional habilitado.</t>
        </is>
      </c>
    </row>
    <row r="21">
      <c r="A21" s="4" t="inlineStr">
        <is>
          <t>Protecção e edição</t>
        </is>
      </c>
    </row>
    <row r="22" ht="68" customHeight="1">
      <c r="A22" s="28" t="inlineStr">
        <is>
          <t>As células amarelas são editáveis. As células cinzentas contêm fórmulas e estão protegidas para reduzir erros de alteração.
A protecção serve apenas para controlo operacional e não substitui cópias de segurança, controlo de acessos ou procedimentos internos de protecção de dados.</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2026-09-02T16:12:56Z</dcterms:created>
  <dcterms:modified xmlns:dcterms="http://purl.org/dc/terms/" xmlns:xsi="http://www.w3.org/2001/XMLSchema-instance" xsi:type="dcterms:W3CDTF">2026-09-02T16:12:56Z</dcterms:modified>
</cp:coreProperties>
</file>